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1-CI\20-Instr-Liq\0-Cadres de Gestion\1a-Dossier Demande Aide\"/>
    </mc:Choice>
  </mc:AlternateContent>
  <xr:revisionPtr revIDLastSave="0" documentId="13_ncr:1_{0B1D485A-2AA1-42F0-9609-5217413D3EA0}" xr6:coauthVersionLast="47" xr6:coauthVersionMax="47" xr10:uidLastSave="{00000000-0000-0000-0000-000000000000}"/>
  <workbookProtection workbookAlgorithmName="SHA-512" workbookHashValue="0/xyE1FrxD7OrURmTKJYCMjFpn/RConzAJAXBtsIWSf0/ygiGk+RiKPa7vw5wOOgxJGk6GsU0ECDJFWTsoRCkA==" workbookSaltValue="pLAMjMf+i/rYcngsAjSrxw==" workbookSpinCount="100000" lockStructure="1"/>
  <bookViews>
    <workbookView xWindow="-120" yWindow="-120" windowWidth="25440" windowHeight="15390" tabRatio="777" activeTab="1" xr2:uid="{00000000-000D-0000-FFFF-FFFF00000000}"/>
  </bookViews>
  <sheets>
    <sheet name="PlanFinance_Prev" sheetId="18" r:id="rId1"/>
    <sheet name="BP_Annexe1A_Depenses" sheetId="1" r:id="rId2"/>
    <sheet name="BP_Annexe1B_Recettes" sheetId="10" r:id="rId3"/>
    <sheet name="BP_Annexe1C_NonNumeraires" sheetId="3" r:id="rId4"/>
    <sheet name="BP_-Annexe1D_AutoEval" sheetId="20" r:id="rId5"/>
    <sheet name="Onglet-AERM" sheetId="22" state="hidden" r:id="rId6"/>
    <sheet name="PlanFinance_Convention" sheetId="23" state="hidden" r:id="rId7"/>
    <sheet name="PlanFinance_Execut" sheetId="21" state="hidden" r:id="rId8"/>
    <sheet name="BE_Annexe1D_EtatRecapDepenses" sheetId="8" state="hidden" r:id="rId9"/>
    <sheet name="BE_Annexe1A_Depenses" sheetId="6" state="hidden" r:id="rId10"/>
    <sheet name="BE_Annexe1B_Recettes" sheetId="12" state="hidden" r:id="rId11"/>
    <sheet name="BE_Annexe1C_NonNumeraires" sheetId="13" state="hidden" r:id="rId12"/>
  </sheets>
  <definedNames>
    <definedName name="_xlnm._FilterDatabase" localSheetId="8" hidden="1">BE_Annexe1D_EtatRecapDepenses!$A$63:$L$63</definedName>
    <definedName name="Binaire">'Onglet-AERM'!$H$3:$H$5</definedName>
    <definedName name="FraisMission">'Onglet-AERM'!$L$3:$L$6</definedName>
    <definedName name="_xlnm.Print_Titles" localSheetId="9">BE_Annexe1A_Depenses!$1:$8</definedName>
    <definedName name="_xlnm.Print_Titles" localSheetId="11">BE_Annexe1C_NonNumeraires!$1:$5</definedName>
    <definedName name="_xlnm.Print_Titles" localSheetId="8">BE_Annexe1D_EtatRecapDepenses!$1:$5</definedName>
    <definedName name="_xlnm.Print_Titles" localSheetId="1">BP_Annexe1A_Depenses!$2:$8</definedName>
    <definedName name="_xlnm.Print_Titles" localSheetId="3">BP_Annexe1C_NonNumeraires!$2:$5</definedName>
    <definedName name="Nation">'Onglet-AERM'!$I$3:$I$5</definedName>
    <definedName name="NaturDep">'Onglet-AERM'!$K$3:$K$18</definedName>
    <definedName name="Porteur">'Onglet-AERM'!$M$3:$M$5</definedName>
    <definedName name="StatutRec">'Onglet-AERM'!$J$3:$J$6</definedName>
    <definedName name="_xlnm.Print_Area" localSheetId="9">BE_Annexe1A_Depenses!$A:$AG</definedName>
    <definedName name="_xlnm.Print_Area" localSheetId="10">BE_Annexe1B_Recettes!$A:$AE</definedName>
    <definedName name="_xlnm.Print_Area" localSheetId="11">BE_Annexe1C_NonNumeraires!$A:$Z</definedName>
    <definedName name="_xlnm.Print_Area" localSheetId="8">BE_Annexe1D_EtatRecapDepenses!$A$1:$L$136</definedName>
    <definedName name="_xlnm.Print_Area" localSheetId="1">BP_Annexe1A_Depenses!$A:$N</definedName>
    <definedName name="_xlnm.Print_Area" localSheetId="2">BP_Annexe1B_Recettes!$A:$Q</definedName>
    <definedName name="_xlnm.Print_Area" localSheetId="3">BP_Annexe1C_NonNumeraires!$A$1:$O$99</definedName>
    <definedName name="_xlnm.Print_Area" localSheetId="4">'BP_-Annexe1D_AutoEval'!$A:$E</definedName>
    <definedName name="_xlnm.Print_Area" localSheetId="6">PlanFinance_Convention!$C:$L</definedName>
    <definedName name="_xlnm.Print_Area" localSheetId="7">PlanFinance_Execut!$C:$P</definedName>
    <definedName name="_xlnm.Print_Area" localSheetId="0">PlanFinance_Prev!$C:$L</definedName>
  </definedNames>
  <calcPr calcId="191029"/>
  <pivotCaches>
    <pivotCache cacheId="0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3" l="1"/>
  <c r="L16" i="13"/>
  <c r="K16" i="13"/>
  <c r="M15" i="13"/>
  <c r="L15" i="13"/>
  <c r="K15" i="13"/>
  <c r="M14" i="13"/>
  <c r="L14" i="13"/>
  <c r="K14" i="13"/>
  <c r="M13" i="13"/>
  <c r="L13" i="13"/>
  <c r="K13" i="13"/>
  <c r="M12" i="13"/>
  <c r="L12" i="13"/>
  <c r="K12" i="13"/>
  <c r="I16" i="13"/>
  <c r="I15" i="13"/>
  <c r="I14" i="13"/>
  <c r="I13" i="13"/>
  <c r="I12" i="13"/>
  <c r="S29" i="10"/>
  <c r="S28" i="10"/>
  <c r="S27" i="10"/>
  <c r="S26" i="10"/>
  <c r="S25" i="10"/>
  <c r="S24" i="10"/>
  <c r="S23" i="10"/>
  <c r="S22" i="10"/>
  <c r="S21" i="10"/>
  <c r="S19" i="10"/>
  <c r="S18" i="10"/>
  <c r="S17" i="10"/>
  <c r="S16" i="10"/>
  <c r="S15" i="10"/>
  <c r="S14" i="10"/>
  <c r="S13" i="10"/>
  <c r="S12" i="10"/>
  <c r="S11" i="10"/>
  <c r="S10" i="10"/>
  <c r="T20" i="8"/>
  <c r="S20" i="8"/>
  <c r="T19" i="8"/>
  <c r="S19" i="8"/>
  <c r="T18" i="8"/>
  <c r="S18" i="8"/>
  <c r="T17" i="8"/>
  <c r="S17" i="8"/>
  <c r="T16" i="8"/>
  <c r="S16" i="8"/>
  <c r="T15" i="8"/>
  <c r="S15" i="8"/>
  <c r="T14" i="8"/>
  <c r="S14" i="8"/>
  <c r="N5" i="13"/>
  <c r="E4" i="8"/>
  <c r="C4" i="8"/>
  <c r="C5" i="3"/>
  <c r="J24" i="23"/>
  <c r="J23" i="23"/>
  <c r="J22" i="23"/>
  <c r="J19" i="23"/>
  <c r="J18" i="23"/>
  <c r="J16" i="23"/>
  <c r="J15" i="23"/>
  <c r="J13" i="23"/>
  <c r="J12" i="23"/>
  <c r="J11" i="23"/>
  <c r="J10" i="23"/>
  <c r="S50" i="10"/>
  <c r="S49" i="10"/>
  <c r="S48" i="10"/>
  <c r="S47" i="10"/>
  <c r="S44" i="10"/>
  <c r="S43" i="10"/>
  <c r="S42" i="10"/>
  <c r="S41" i="10"/>
  <c r="O40" i="3" l="1"/>
  <c r="O39" i="3"/>
  <c r="O38" i="3"/>
  <c r="O37" i="3"/>
  <c r="O36" i="3"/>
  <c r="O35" i="3"/>
  <c r="O34" i="3"/>
  <c r="O33" i="3"/>
  <c r="O32" i="3"/>
  <c r="O22" i="3"/>
  <c r="O21" i="3"/>
  <c r="O20" i="3"/>
  <c r="O19" i="3"/>
  <c r="O18" i="3"/>
  <c r="O17" i="3"/>
  <c r="O16" i="3"/>
  <c r="O15" i="3"/>
  <c r="O14" i="3"/>
  <c r="N87" i="3"/>
  <c r="M87" i="3"/>
  <c r="N86" i="3"/>
  <c r="M86" i="3"/>
  <c r="N85" i="3"/>
  <c r="M85" i="3"/>
  <c r="N84" i="3"/>
  <c r="M84" i="3"/>
  <c r="N83" i="3"/>
  <c r="M83" i="3"/>
  <c r="N82" i="3"/>
  <c r="M82" i="3"/>
  <c r="N81" i="3"/>
  <c r="M81" i="3"/>
  <c r="N80" i="3"/>
  <c r="M80" i="3"/>
  <c r="N79" i="3"/>
  <c r="M79" i="3"/>
  <c r="N78" i="3"/>
  <c r="M78" i="3"/>
  <c r="O69" i="3"/>
  <c r="N69" i="3"/>
  <c r="O68" i="3"/>
  <c r="N68" i="3"/>
  <c r="O67" i="3"/>
  <c r="N67" i="3"/>
  <c r="O66" i="3"/>
  <c r="N66" i="3"/>
  <c r="O65" i="3"/>
  <c r="N65" i="3"/>
  <c r="O64" i="3"/>
  <c r="N64" i="3"/>
  <c r="O63" i="3"/>
  <c r="N63" i="3"/>
  <c r="O62" i="3"/>
  <c r="N62" i="3"/>
  <c r="O61" i="3"/>
  <c r="N61" i="3"/>
  <c r="O60" i="3"/>
  <c r="N60" i="3"/>
  <c r="N13" i="3"/>
  <c r="O13" i="3" s="1"/>
  <c r="O25" i="8"/>
  <c r="R23" i="8"/>
  <c r="R24" i="8"/>
  <c r="R25" i="8"/>
  <c r="N25" i="8"/>
  <c r="Q23" i="8"/>
  <c r="Q24" i="8"/>
  <c r="Q25" i="8"/>
  <c r="N24" i="8"/>
  <c r="N6" i="8" l="1"/>
  <c r="N7" i="8" s="1"/>
  <c r="N8" i="8" s="1"/>
  <c r="N9" i="8" s="1"/>
  <c r="N10" i="8" s="1"/>
  <c r="N11" i="8" s="1"/>
  <c r="N12" i="8" s="1"/>
  <c r="N13" i="8" s="1"/>
  <c r="N14" i="8" s="1"/>
  <c r="N15" i="8" s="1"/>
  <c r="W28" i="8"/>
  <c r="O16" i="8" l="1"/>
  <c r="N16" i="8"/>
  <c r="L19" i="8"/>
  <c r="O24" i="8"/>
  <c r="O8" i="8"/>
  <c r="O6" i="8"/>
  <c r="O17" i="8" l="1"/>
  <c r="N17" i="8"/>
  <c r="O7" i="8"/>
  <c r="O18" i="8" l="1"/>
  <c r="N18" i="8"/>
  <c r="O9" i="8"/>
  <c r="O19" i="8" l="1"/>
  <c r="N19" i="8"/>
  <c r="O10" i="8"/>
  <c r="O20" i="8" l="1"/>
  <c r="N20" i="8"/>
  <c r="O11" i="8"/>
  <c r="O12" i="8" l="1"/>
  <c r="O14" i="8" l="1"/>
  <c r="O15" i="8" l="1"/>
  <c r="N39" i="8" l="1"/>
  <c r="O39" i="8" s="1"/>
  <c r="N40" i="8"/>
  <c r="O40" i="8"/>
  <c r="N41" i="8"/>
  <c r="O41" i="8"/>
  <c r="N42" i="8"/>
  <c r="O42" i="8"/>
  <c r="N43" i="8"/>
  <c r="O43" i="8"/>
  <c r="N44" i="8"/>
  <c r="O44" i="8"/>
  <c r="T13" i="8"/>
  <c r="T12" i="8"/>
  <c r="T11" i="8"/>
  <c r="T10" i="8"/>
  <c r="T9" i="8"/>
  <c r="T8" i="8"/>
  <c r="T7" i="8"/>
  <c r="T6" i="8"/>
  <c r="W20" i="8"/>
  <c r="W19" i="8"/>
  <c r="W18" i="8"/>
  <c r="W17" i="8"/>
  <c r="W16" i="8"/>
  <c r="W15" i="8"/>
  <c r="W14" i="8"/>
  <c r="W13" i="8"/>
  <c r="W12" i="8"/>
  <c r="W11" i="8"/>
  <c r="W10" i="8"/>
  <c r="W9" i="8"/>
  <c r="S9" i="8" s="1"/>
  <c r="W8" i="8"/>
  <c r="S8" i="8" s="1"/>
  <c r="W7" i="8"/>
  <c r="O118" i="8"/>
  <c r="N118" i="8"/>
  <c r="O117" i="8"/>
  <c r="N117" i="8"/>
  <c r="L47" i="12"/>
  <c r="Y45" i="13"/>
  <c r="X45" i="13"/>
  <c r="Y44" i="13"/>
  <c r="P21" i="13"/>
  <c r="P20" i="13"/>
  <c r="P19" i="13"/>
  <c r="P18" i="13"/>
  <c r="P17" i="13"/>
  <c r="P16" i="13"/>
  <c r="P15" i="13"/>
  <c r="P14" i="13"/>
  <c r="P13" i="13"/>
  <c r="P12" i="13"/>
  <c r="P45" i="13"/>
  <c r="O45" i="13"/>
  <c r="P44" i="13"/>
  <c r="D14" i="3"/>
  <c r="M10" i="21"/>
  <c r="F43" i="22" s="1"/>
  <c r="S36" i="1"/>
  <c r="R36" i="1"/>
  <c r="S35" i="1"/>
  <c r="R35" i="1"/>
  <c r="S34" i="1"/>
  <c r="R34" i="1"/>
  <c r="S33" i="1"/>
  <c r="R33" i="1"/>
  <c r="S32" i="1"/>
  <c r="R32" i="1"/>
  <c r="S31" i="1"/>
  <c r="R31" i="1"/>
  <c r="S29" i="1"/>
  <c r="R29" i="1"/>
  <c r="S28" i="1"/>
  <c r="R28" i="1"/>
  <c r="S27" i="1"/>
  <c r="R27" i="1"/>
  <c r="S26" i="1"/>
  <c r="R26" i="1"/>
  <c r="S25" i="1"/>
  <c r="R25" i="1"/>
  <c r="S24" i="1"/>
  <c r="R24" i="1"/>
  <c r="S22" i="1"/>
  <c r="R22" i="1"/>
  <c r="S21" i="1"/>
  <c r="R21" i="1"/>
  <c r="S20" i="1"/>
  <c r="R20" i="1"/>
  <c r="S19" i="1"/>
  <c r="R19" i="1"/>
  <c r="S18" i="1"/>
  <c r="R18" i="1"/>
  <c r="S17" i="1"/>
  <c r="R17" i="1"/>
  <c r="AF54" i="6"/>
  <c r="AE54" i="6"/>
  <c r="AD54" i="6"/>
  <c r="AC54" i="6"/>
  <c r="AB54" i="6"/>
  <c r="O49" i="8" s="1"/>
  <c r="AF48" i="6"/>
  <c r="AE48" i="6"/>
  <c r="AD48" i="6"/>
  <c r="AC48" i="6"/>
  <c r="AB48" i="6"/>
  <c r="L48" i="1"/>
  <c r="L48" i="6" s="1"/>
  <c r="K48" i="1"/>
  <c r="J48" i="1"/>
  <c r="J48" i="6" s="1"/>
  <c r="I48" i="1"/>
  <c r="I48" i="6" s="1"/>
  <c r="H48" i="1"/>
  <c r="H48" i="6" s="1"/>
  <c r="S54" i="1"/>
  <c r="R54" i="1"/>
  <c r="L54" i="1"/>
  <c r="K54" i="1"/>
  <c r="J54" i="1"/>
  <c r="I54" i="1"/>
  <c r="H54" i="1"/>
  <c r="Z24" i="12"/>
  <c r="X71" i="6"/>
  <c r="X67" i="6"/>
  <c r="D20" i="21"/>
  <c r="D21" i="21" s="1"/>
  <c r="X66" i="6"/>
  <c r="X65" i="6"/>
  <c r="X64" i="6"/>
  <c r="X63" i="6"/>
  <c r="X62" i="6"/>
  <c r="X61" i="6"/>
  <c r="X60" i="6"/>
  <c r="X59" i="6"/>
  <c r="X58" i="6"/>
  <c r="X57" i="6"/>
  <c r="X53" i="6"/>
  <c r="X52" i="6"/>
  <c r="X51" i="6"/>
  <c r="X50" i="6"/>
  <c r="X47" i="6"/>
  <c r="X46" i="6"/>
  <c r="X45" i="6"/>
  <c r="X44" i="6"/>
  <c r="X43" i="6"/>
  <c r="X42" i="6"/>
  <c r="X41" i="6"/>
  <c r="X40" i="6"/>
  <c r="X39" i="6"/>
  <c r="X36" i="6"/>
  <c r="X35" i="6"/>
  <c r="X34" i="6"/>
  <c r="X33" i="6"/>
  <c r="X32" i="6"/>
  <c r="X31" i="6"/>
  <c r="X29" i="6"/>
  <c r="X28" i="6"/>
  <c r="X27" i="6"/>
  <c r="X26" i="6"/>
  <c r="X25" i="6"/>
  <c r="X24" i="6"/>
  <c r="X22" i="6"/>
  <c r="X21" i="6"/>
  <c r="X20" i="6"/>
  <c r="X19" i="6"/>
  <c r="X18" i="6"/>
  <c r="X17" i="6"/>
  <c r="X13" i="6"/>
  <c r="X12" i="6"/>
  <c r="X11" i="6"/>
  <c r="X70" i="6"/>
  <c r="X10" i="6"/>
  <c r="V69" i="13"/>
  <c r="V68" i="13"/>
  <c r="V67" i="13"/>
  <c r="V66" i="13"/>
  <c r="V65" i="13"/>
  <c r="V64" i="13"/>
  <c r="V63" i="13"/>
  <c r="V62" i="13"/>
  <c r="V61" i="13"/>
  <c r="V60" i="13"/>
  <c r="V39" i="13"/>
  <c r="V38" i="13"/>
  <c r="V37" i="13"/>
  <c r="V36" i="13"/>
  <c r="V35" i="13"/>
  <c r="V34" i="13"/>
  <c r="V33" i="13"/>
  <c r="V32" i="13"/>
  <c r="V31" i="13"/>
  <c r="V30" i="13"/>
  <c r="B84" i="13"/>
  <c r="B83" i="13"/>
  <c r="B82" i="13"/>
  <c r="B81" i="13"/>
  <c r="B80" i="13"/>
  <c r="P39" i="13"/>
  <c r="P38" i="13"/>
  <c r="P37" i="13"/>
  <c r="P36" i="13"/>
  <c r="P35" i="13"/>
  <c r="P34" i="13"/>
  <c r="P33" i="13"/>
  <c r="P32" i="13"/>
  <c r="S10" i="8" l="1"/>
  <c r="S11" i="8"/>
  <c r="S12" i="8"/>
  <c r="S7" i="8"/>
  <c r="S13" i="8"/>
  <c r="X54" i="6"/>
  <c r="X48" i="6"/>
  <c r="K48" i="6"/>
  <c r="J36" i="6"/>
  <c r="I36" i="6"/>
  <c r="J35" i="6"/>
  <c r="I35" i="6"/>
  <c r="J34" i="6"/>
  <c r="I34" i="6"/>
  <c r="J33" i="6"/>
  <c r="I33" i="6"/>
  <c r="J32" i="6"/>
  <c r="I32" i="6"/>
  <c r="J31" i="6"/>
  <c r="I31" i="6"/>
  <c r="J29" i="6"/>
  <c r="I29" i="6"/>
  <c r="J28" i="6"/>
  <c r="I28" i="6"/>
  <c r="J27" i="6"/>
  <c r="I27" i="6"/>
  <c r="J26" i="6"/>
  <c r="I26" i="6"/>
  <c r="J25" i="6"/>
  <c r="I25" i="6"/>
  <c r="J24" i="6"/>
  <c r="I24" i="6"/>
  <c r="J22" i="6"/>
  <c r="I22" i="6"/>
  <c r="J21" i="6"/>
  <c r="I21" i="6"/>
  <c r="J20" i="6"/>
  <c r="I20" i="6"/>
  <c r="J19" i="6"/>
  <c r="I19" i="6"/>
  <c r="J18" i="6"/>
  <c r="I18" i="6"/>
  <c r="J17" i="6"/>
  <c r="I17" i="6"/>
  <c r="N22" i="3"/>
  <c r="N21" i="3"/>
  <c r="N20" i="3"/>
  <c r="N19" i="3"/>
  <c r="N18" i="3"/>
  <c r="N17" i="3"/>
  <c r="N16" i="3"/>
  <c r="D4" i="12" l="1"/>
  <c r="D3" i="6"/>
  <c r="E3" i="12" s="1"/>
  <c r="D4" i="6"/>
  <c r="N4" i="13" s="1"/>
  <c r="B4" i="20"/>
  <c r="D3" i="21"/>
  <c r="D2" i="21"/>
  <c r="G2" i="3"/>
  <c r="D4" i="10"/>
  <c r="D3" i="23"/>
  <c r="D2" i="23"/>
  <c r="D3" i="18"/>
  <c r="D2" i="18"/>
  <c r="N3" i="13" l="1"/>
  <c r="O48" i="8" l="1"/>
  <c r="O47" i="8"/>
  <c r="O46" i="8"/>
  <c r="O45" i="8"/>
  <c r="N48" i="8"/>
  <c r="L48" i="8"/>
  <c r="N47" i="8"/>
  <c r="L47" i="8"/>
  <c r="N46" i="8"/>
  <c r="L46" i="8"/>
  <c r="N45" i="8"/>
  <c r="L45" i="8"/>
  <c r="L44" i="8"/>
  <c r="L43" i="8"/>
  <c r="L42" i="8"/>
  <c r="L41" i="8"/>
  <c r="L40" i="8"/>
  <c r="L39" i="8"/>
  <c r="U21" i="13"/>
  <c r="U20" i="13"/>
  <c r="U19" i="13"/>
  <c r="U18" i="13"/>
  <c r="U17" i="13"/>
  <c r="U16" i="13"/>
  <c r="U15" i="13"/>
  <c r="U14" i="13"/>
  <c r="U13" i="13"/>
  <c r="U12" i="13"/>
  <c r="D22" i="3"/>
  <c r="D21" i="3"/>
  <c r="D20" i="3"/>
  <c r="D19" i="3"/>
  <c r="D18" i="3"/>
  <c r="D17" i="3"/>
  <c r="D16" i="3"/>
  <c r="D15" i="3"/>
  <c r="D13" i="3"/>
  <c r="R27" i="8" l="1"/>
  <c r="O124" i="8"/>
  <c r="O123" i="8"/>
  <c r="O122" i="8"/>
  <c r="O121" i="8"/>
  <c r="O120" i="8"/>
  <c r="O119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N124" i="8"/>
  <c r="N123" i="8"/>
  <c r="N122" i="8"/>
  <c r="N121" i="8"/>
  <c r="N120" i="8"/>
  <c r="N119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O81" i="8" s="1"/>
  <c r="N80" i="8"/>
  <c r="O80" i="8" s="1"/>
  <c r="N79" i="8"/>
  <c r="O79" i="8" s="1"/>
  <c r="N78" i="8"/>
  <c r="O78" i="8" s="1"/>
  <c r="N77" i="8"/>
  <c r="O77" i="8" s="1"/>
  <c r="N76" i="8"/>
  <c r="O76" i="8" s="1"/>
  <c r="N75" i="8"/>
  <c r="O75" i="8" s="1"/>
  <c r="N74" i="8"/>
  <c r="O74" i="8" s="1"/>
  <c r="N73" i="8"/>
  <c r="O73" i="8" s="1"/>
  <c r="N72" i="8"/>
  <c r="O72" i="8" s="1"/>
  <c r="N71" i="8"/>
  <c r="O71" i="8" s="1"/>
  <c r="N70" i="8"/>
  <c r="O70" i="8" s="1"/>
  <c r="N69" i="8"/>
  <c r="O69" i="8" s="1"/>
  <c r="N68" i="8"/>
  <c r="O68" i="8" s="1"/>
  <c r="N67" i="8"/>
  <c r="O67" i="8" s="1"/>
  <c r="N66" i="8"/>
  <c r="O66" i="8" s="1"/>
  <c r="N65" i="8"/>
  <c r="O65" i="8" s="1"/>
  <c r="Z50" i="12" l="1"/>
  <c r="Z49" i="12"/>
  <c r="Z48" i="12"/>
  <c r="Z47" i="12"/>
  <c r="Z44" i="12"/>
  <c r="Z43" i="12"/>
  <c r="Z42" i="12"/>
  <c r="Z41" i="12"/>
  <c r="Z38" i="12"/>
  <c r="Z37" i="12"/>
  <c r="Z36" i="12"/>
  <c r="Z35" i="12"/>
  <c r="Z34" i="12"/>
  <c r="Z33" i="12"/>
  <c r="Z32" i="12"/>
  <c r="Z29" i="12"/>
  <c r="Z28" i="12"/>
  <c r="Z27" i="12"/>
  <c r="Z26" i="12"/>
  <c r="Z25" i="12"/>
  <c r="Z23" i="12"/>
  <c r="Z22" i="12"/>
  <c r="Z21" i="12"/>
  <c r="Z19" i="12"/>
  <c r="Z18" i="12"/>
  <c r="Z17" i="12"/>
  <c r="Z16" i="12"/>
  <c r="Z15" i="12"/>
  <c r="Z14" i="12"/>
  <c r="Z13" i="12"/>
  <c r="Z12" i="12"/>
  <c r="Z11" i="12"/>
  <c r="Z10" i="12"/>
  <c r="L52" i="8" l="1"/>
  <c r="L2" i="8" l="1"/>
  <c r="I29" i="10" l="1"/>
  <c r="I28" i="10"/>
  <c r="I27" i="10"/>
  <c r="I26" i="10"/>
  <c r="I25" i="10"/>
  <c r="I24" i="10"/>
  <c r="I23" i="10"/>
  <c r="I22" i="10"/>
  <c r="I21" i="10"/>
  <c r="I19" i="10"/>
  <c r="I18" i="10"/>
  <c r="I17" i="10"/>
  <c r="I16" i="10"/>
  <c r="I15" i="10"/>
  <c r="I14" i="10"/>
  <c r="I13" i="10"/>
  <c r="I12" i="10"/>
  <c r="I11" i="10"/>
  <c r="I10" i="10" l="1"/>
  <c r="M50" i="10"/>
  <c r="M49" i="10"/>
  <c r="M48" i="10"/>
  <c r="M47" i="10"/>
  <c r="M44" i="10"/>
  <c r="M43" i="10"/>
  <c r="M42" i="10"/>
  <c r="M41" i="10"/>
  <c r="M38" i="10"/>
  <c r="M37" i="10"/>
  <c r="M36" i="10"/>
  <c r="M35" i="10"/>
  <c r="M34" i="10"/>
  <c r="M33" i="10"/>
  <c r="M32" i="10"/>
  <c r="M29" i="10"/>
  <c r="M28" i="10"/>
  <c r="M27" i="10"/>
  <c r="M26" i="10"/>
  <c r="M25" i="10"/>
  <c r="M24" i="10"/>
  <c r="M23" i="10"/>
  <c r="M22" i="10"/>
  <c r="M21" i="10"/>
  <c r="M19" i="10"/>
  <c r="M18" i="10"/>
  <c r="M17" i="10"/>
  <c r="M16" i="10"/>
  <c r="M15" i="10"/>
  <c r="M14" i="10"/>
  <c r="M13" i="10"/>
  <c r="M12" i="10"/>
  <c r="M11" i="10"/>
  <c r="M10" i="10"/>
  <c r="O10" i="21" l="1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I19" i="12"/>
  <c r="H19" i="12"/>
  <c r="I18" i="12"/>
  <c r="H18" i="12"/>
  <c r="I17" i="12"/>
  <c r="H17" i="12"/>
  <c r="I16" i="12"/>
  <c r="H16" i="12"/>
  <c r="I15" i="12"/>
  <c r="H15" i="12"/>
  <c r="I14" i="12"/>
  <c r="H14" i="12"/>
  <c r="I13" i="12"/>
  <c r="H13" i="12"/>
  <c r="I12" i="12"/>
  <c r="H12" i="12"/>
  <c r="I11" i="12"/>
  <c r="H11" i="12"/>
  <c r="I10" i="12"/>
  <c r="H10" i="12"/>
  <c r="G50" i="12"/>
  <c r="G49" i="12"/>
  <c r="G48" i="12"/>
  <c r="G47" i="12"/>
  <c r="G44" i="12"/>
  <c r="G43" i="12"/>
  <c r="G42" i="12"/>
  <c r="U70" i="1"/>
  <c r="T70" i="1"/>
  <c r="S70" i="1"/>
  <c r="R70" i="1"/>
  <c r="S66" i="1"/>
  <c r="R66" i="1"/>
  <c r="T66" i="1"/>
  <c r="U66" i="1"/>
  <c r="U65" i="1"/>
  <c r="U64" i="1"/>
  <c r="U63" i="1"/>
  <c r="U62" i="1"/>
  <c r="U60" i="1"/>
  <c r="U59" i="1"/>
  <c r="S62" i="1"/>
  <c r="S60" i="1"/>
  <c r="S59" i="1"/>
  <c r="R61" i="1"/>
  <c r="R58" i="1"/>
  <c r="R57" i="1"/>
  <c r="U53" i="1"/>
  <c r="T53" i="1"/>
  <c r="U52" i="1"/>
  <c r="T52" i="1"/>
  <c r="U51" i="1"/>
  <c r="T51" i="1"/>
  <c r="U50" i="1"/>
  <c r="T50" i="1"/>
  <c r="U47" i="1"/>
  <c r="T47" i="1"/>
  <c r="S47" i="1"/>
  <c r="R47" i="1"/>
  <c r="U46" i="1"/>
  <c r="T46" i="1"/>
  <c r="S46" i="1"/>
  <c r="R46" i="1"/>
  <c r="U45" i="1"/>
  <c r="T45" i="1"/>
  <c r="S45" i="1"/>
  <c r="R45" i="1"/>
  <c r="U44" i="1"/>
  <c r="T44" i="1"/>
  <c r="S44" i="1"/>
  <c r="R44" i="1"/>
  <c r="U43" i="1"/>
  <c r="T43" i="1"/>
  <c r="S43" i="1"/>
  <c r="R43" i="1"/>
  <c r="U42" i="1"/>
  <c r="T42" i="1"/>
  <c r="S42" i="1"/>
  <c r="R42" i="1"/>
  <c r="U41" i="1"/>
  <c r="T41" i="1"/>
  <c r="S41" i="1"/>
  <c r="R41" i="1"/>
  <c r="U40" i="1"/>
  <c r="T40" i="1"/>
  <c r="S40" i="1"/>
  <c r="R40" i="1"/>
  <c r="U39" i="1"/>
  <c r="T39" i="1"/>
  <c r="S39" i="1"/>
  <c r="R39" i="1"/>
  <c r="U36" i="1"/>
  <c r="T36" i="1"/>
  <c r="U35" i="1"/>
  <c r="T35" i="1"/>
  <c r="U34" i="1"/>
  <c r="T34" i="1"/>
  <c r="U33" i="1"/>
  <c r="T33" i="1"/>
  <c r="U32" i="1"/>
  <c r="T32" i="1"/>
  <c r="U31" i="1"/>
  <c r="T31" i="1"/>
  <c r="U29" i="1"/>
  <c r="T29" i="1"/>
  <c r="U28" i="1"/>
  <c r="T28" i="1"/>
  <c r="U27" i="1"/>
  <c r="T27" i="1"/>
  <c r="U26" i="1"/>
  <c r="T26" i="1"/>
  <c r="U25" i="1"/>
  <c r="T25" i="1"/>
  <c r="U24" i="1"/>
  <c r="T24" i="1"/>
  <c r="U22" i="1"/>
  <c r="T22" i="1"/>
  <c r="U21" i="1"/>
  <c r="T21" i="1"/>
  <c r="U20" i="1"/>
  <c r="T20" i="1"/>
  <c r="U19" i="1"/>
  <c r="T19" i="1"/>
  <c r="U18" i="1"/>
  <c r="T18" i="1"/>
  <c r="U17" i="1"/>
  <c r="T17" i="1"/>
  <c r="U13" i="1"/>
  <c r="U12" i="1"/>
  <c r="U11" i="1"/>
  <c r="U10" i="1"/>
  <c r="S13" i="1"/>
  <c r="S12" i="1"/>
  <c r="S11" i="1"/>
  <c r="S10" i="1"/>
  <c r="R13" i="1"/>
  <c r="R12" i="1"/>
  <c r="R11" i="1"/>
  <c r="R10" i="1"/>
  <c r="T48" i="1" l="1"/>
  <c r="T48" i="6" s="1"/>
  <c r="U48" i="1"/>
  <c r="U48" i="6" s="1"/>
  <c r="R48" i="1"/>
  <c r="R48" i="6" s="1"/>
  <c r="S48" i="1"/>
  <c r="S48" i="6" s="1"/>
  <c r="U54" i="1"/>
  <c r="F20" i="23"/>
  <c r="F21" i="23" s="1"/>
  <c r="T54" i="1"/>
  <c r="E20" i="23"/>
  <c r="E21" i="23" s="1"/>
  <c r="X87" i="13"/>
  <c r="X86" i="13"/>
  <c r="X85" i="13"/>
  <c r="X84" i="13"/>
  <c r="X83" i="13"/>
  <c r="X82" i="13"/>
  <c r="X81" i="13"/>
  <c r="X80" i="13"/>
  <c r="X79" i="13"/>
  <c r="X78" i="13"/>
  <c r="X69" i="13"/>
  <c r="X68" i="13"/>
  <c r="X67" i="13"/>
  <c r="X66" i="13"/>
  <c r="X65" i="13"/>
  <c r="X64" i="13"/>
  <c r="X63" i="13"/>
  <c r="X62" i="13"/>
  <c r="X61" i="13"/>
  <c r="X60" i="13"/>
  <c r="X39" i="13"/>
  <c r="X38" i="13"/>
  <c r="X37" i="13"/>
  <c r="X36" i="13"/>
  <c r="X35" i="13"/>
  <c r="X34" i="13"/>
  <c r="X33" i="13"/>
  <c r="X32" i="13"/>
  <c r="X31" i="13"/>
  <c r="X30" i="13"/>
  <c r="X21" i="13"/>
  <c r="X20" i="13"/>
  <c r="X19" i="13"/>
  <c r="X18" i="13"/>
  <c r="X17" i="13"/>
  <c r="X16" i="13"/>
  <c r="X15" i="13"/>
  <c r="X14" i="13"/>
  <c r="X13" i="13"/>
  <c r="X12" i="13"/>
  <c r="M10" i="1"/>
  <c r="M71" i="1"/>
  <c r="Q71" i="1" s="1"/>
  <c r="M70" i="1"/>
  <c r="Q70" i="1" s="1"/>
  <c r="M67" i="1"/>
  <c r="Q67" i="1" s="1"/>
  <c r="M66" i="1"/>
  <c r="Q66" i="1" s="1"/>
  <c r="M65" i="1"/>
  <c r="Q65" i="1" s="1"/>
  <c r="M64" i="1"/>
  <c r="Q64" i="1" s="1"/>
  <c r="M63" i="1"/>
  <c r="Q63" i="1" s="1"/>
  <c r="M62" i="1"/>
  <c r="Q62" i="1" s="1"/>
  <c r="M61" i="1"/>
  <c r="Q61" i="1" s="1"/>
  <c r="M60" i="1"/>
  <c r="Q60" i="1" s="1"/>
  <c r="M59" i="1"/>
  <c r="Q59" i="1" s="1"/>
  <c r="M58" i="1"/>
  <c r="Q58" i="1" s="1"/>
  <c r="M57" i="1"/>
  <c r="Q57" i="1" s="1"/>
  <c r="M53" i="1"/>
  <c r="Q53" i="1" s="1"/>
  <c r="M52" i="1"/>
  <c r="Q52" i="1" s="1"/>
  <c r="M51" i="1"/>
  <c r="Q51" i="1" s="1"/>
  <c r="M50" i="1"/>
  <c r="M47" i="1"/>
  <c r="Q47" i="1" s="1"/>
  <c r="M46" i="1"/>
  <c r="Q46" i="1" s="1"/>
  <c r="M45" i="1"/>
  <c r="Q45" i="1" s="1"/>
  <c r="M44" i="1"/>
  <c r="Q44" i="1" s="1"/>
  <c r="M43" i="1"/>
  <c r="Q43" i="1" s="1"/>
  <c r="M42" i="1"/>
  <c r="Q42" i="1" s="1"/>
  <c r="M41" i="1"/>
  <c r="Q41" i="1" s="1"/>
  <c r="M40" i="1"/>
  <c r="Q40" i="1" s="1"/>
  <c r="M39" i="1"/>
  <c r="M36" i="1"/>
  <c r="Q36" i="1" s="1"/>
  <c r="M35" i="1"/>
  <c r="Q35" i="1" s="1"/>
  <c r="M34" i="1"/>
  <c r="Q34" i="1" s="1"/>
  <c r="M33" i="1"/>
  <c r="Q33" i="1" s="1"/>
  <c r="M32" i="1"/>
  <c r="Q32" i="1" s="1"/>
  <c r="M31" i="1"/>
  <c r="Q31" i="1" s="1"/>
  <c r="M29" i="1"/>
  <c r="Q29" i="1" s="1"/>
  <c r="M28" i="1"/>
  <c r="Q28" i="1" s="1"/>
  <c r="M27" i="1"/>
  <c r="Q27" i="1" s="1"/>
  <c r="M26" i="1"/>
  <c r="Q26" i="1" s="1"/>
  <c r="M25" i="1"/>
  <c r="Q25" i="1" s="1"/>
  <c r="M24" i="1"/>
  <c r="Q24" i="1" s="1"/>
  <c r="M22" i="1"/>
  <c r="Q22" i="1" s="1"/>
  <c r="M21" i="1"/>
  <c r="Q21" i="1" s="1"/>
  <c r="M20" i="1"/>
  <c r="Q20" i="1" s="1"/>
  <c r="M19" i="1"/>
  <c r="Q19" i="1" s="1"/>
  <c r="M18" i="1"/>
  <c r="Q18" i="1" s="1"/>
  <c r="M17" i="1"/>
  <c r="Q17" i="1" s="1"/>
  <c r="M13" i="1"/>
  <c r="Q13" i="1" s="1"/>
  <c r="M12" i="1"/>
  <c r="Q12" i="1" s="1"/>
  <c r="M11" i="1"/>
  <c r="Q11" i="1" s="1"/>
  <c r="M54" i="1" l="1"/>
  <c r="M48" i="1"/>
  <c r="Q39" i="1"/>
  <c r="Q48" i="1" s="1"/>
  <c r="Q50" i="1"/>
  <c r="H20" i="21"/>
  <c r="H21" i="21" s="1"/>
  <c r="Q10" i="1"/>
  <c r="O23" i="21"/>
  <c r="O17" i="21"/>
  <c r="K23" i="18"/>
  <c r="Q54" i="1" l="1"/>
  <c r="G20" i="23"/>
  <c r="M48" i="6"/>
  <c r="Q48" i="6"/>
  <c r="K17" i="18"/>
  <c r="G21" i="23" l="1"/>
  <c r="D17" i="22" s="1"/>
  <c r="D20" i="23"/>
  <c r="D21" i="23" s="1"/>
  <c r="N125" i="8"/>
  <c r="I20" i="21"/>
  <c r="I21" i="21" s="1"/>
  <c r="G20" i="21"/>
  <c r="G21" i="21" s="1"/>
  <c r="F17" i="22" s="1"/>
  <c r="F20" i="21"/>
  <c r="F21" i="21" s="1"/>
  <c r="E20" i="21"/>
  <c r="E21" i="21" s="1"/>
  <c r="D18" i="21"/>
  <c r="F20" i="18"/>
  <c r="F21" i="18" s="1"/>
  <c r="E20" i="18"/>
  <c r="E21" i="18" s="1"/>
  <c r="D20" i="18"/>
  <c r="D21" i="18" s="1"/>
  <c r="U52" i="6" l="1"/>
  <c r="T52" i="6"/>
  <c r="U51" i="6"/>
  <c r="T51" i="6"/>
  <c r="Q52" i="6"/>
  <c r="Q51" i="6"/>
  <c r="K51" i="6"/>
  <c r="L51" i="6"/>
  <c r="K52" i="6"/>
  <c r="L52" i="6"/>
  <c r="M52" i="6"/>
  <c r="M51" i="6"/>
  <c r="E69" i="3" l="1"/>
  <c r="E68" i="3"/>
  <c r="E67" i="3"/>
  <c r="E66" i="3"/>
  <c r="E65" i="3"/>
  <c r="E64" i="3"/>
  <c r="E63" i="3"/>
  <c r="E62" i="3"/>
  <c r="E61" i="3"/>
  <c r="E60" i="3"/>
  <c r="E40" i="3"/>
  <c r="E39" i="3"/>
  <c r="E38" i="3"/>
  <c r="E37" i="3"/>
  <c r="E36" i="3"/>
  <c r="E35" i="3"/>
  <c r="E34" i="3"/>
  <c r="E33" i="3"/>
  <c r="E32" i="3"/>
  <c r="E31" i="3"/>
  <c r="T61" i="6" l="1"/>
  <c r="T60" i="6"/>
  <c r="T58" i="6"/>
  <c r="T57" i="6"/>
  <c r="T13" i="6"/>
  <c r="T12" i="6"/>
  <c r="T11" i="6"/>
  <c r="T10" i="6"/>
  <c r="K47" i="6"/>
  <c r="K46" i="6"/>
  <c r="K45" i="6"/>
  <c r="K44" i="6"/>
  <c r="K43" i="6"/>
  <c r="K42" i="6"/>
  <c r="K41" i="6"/>
  <c r="K40" i="6"/>
  <c r="K39" i="6"/>
  <c r="U68" i="6"/>
  <c r="U67" i="6"/>
  <c r="T67" i="6"/>
  <c r="T65" i="6"/>
  <c r="T64" i="6"/>
  <c r="T63" i="6"/>
  <c r="S53" i="6"/>
  <c r="R53" i="6"/>
  <c r="S50" i="6"/>
  <c r="R50" i="6"/>
  <c r="J53" i="6"/>
  <c r="I53" i="6"/>
  <c r="J50" i="6"/>
  <c r="I50" i="6"/>
  <c r="C21" i="13" l="1"/>
  <c r="C20" i="13"/>
  <c r="C19" i="13"/>
  <c r="C18" i="13"/>
  <c r="C17" i="13"/>
  <c r="D60" i="6" l="1"/>
  <c r="D59" i="6"/>
  <c r="D58" i="6"/>
  <c r="D57" i="6"/>
  <c r="G20" i="18" l="1"/>
  <c r="G21" i="18" s="1"/>
  <c r="K15" i="18" l="1"/>
  <c r="O15" i="21"/>
  <c r="D41" i="12"/>
  <c r="Q46" i="12" l="1"/>
  <c r="Q40" i="12"/>
  <c r="U71" i="6"/>
  <c r="T71" i="6"/>
  <c r="L71" i="6"/>
  <c r="K71" i="6"/>
  <c r="C64" i="13" l="1"/>
  <c r="C63" i="13"/>
  <c r="C62" i="13"/>
  <c r="C61" i="13"/>
  <c r="C60" i="13"/>
  <c r="G69" i="13" l="1"/>
  <c r="G68" i="13"/>
  <c r="G67" i="13"/>
  <c r="G66" i="13"/>
  <c r="G65" i="13"/>
  <c r="G64" i="13"/>
  <c r="G63" i="13"/>
  <c r="G62" i="13"/>
  <c r="G61" i="13"/>
  <c r="G60" i="13"/>
  <c r="G39" i="13"/>
  <c r="G38" i="13"/>
  <c r="G37" i="13"/>
  <c r="G36" i="13"/>
  <c r="G35" i="13"/>
  <c r="G34" i="13"/>
  <c r="G33" i="13"/>
  <c r="G32" i="13"/>
  <c r="G31" i="13"/>
  <c r="G30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71" i="3"/>
  <c r="G70" i="3"/>
  <c r="G70" i="13" s="1"/>
  <c r="G42" i="3"/>
  <c r="G41" i="3"/>
  <c r="G40" i="13" s="1"/>
  <c r="G24" i="3"/>
  <c r="G23" i="3"/>
  <c r="G22" i="13" s="1"/>
  <c r="G71" i="13" l="1"/>
  <c r="G41" i="13"/>
  <c r="G48" i="3"/>
  <c r="G47" i="13" s="1"/>
  <c r="G23" i="13"/>
  <c r="G49" i="3"/>
  <c r="G48" i="13" l="1"/>
  <c r="I29" i="21" l="1"/>
  <c r="I28" i="21"/>
  <c r="I26" i="21"/>
  <c r="I25" i="21"/>
  <c r="I24" i="21"/>
  <c r="I23" i="21"/>
  <c r="I18" i="21"/>
  <c r="I17" i="21"/>
  <c r="I16" i="21"/>
  <c r="I13" i="21"/>
  <c r="I12" i="21"/>
  <c r="I11" i="21"/>
  <c r="I8" i="21"/>
  <c r="O1" i="22"/>
  <c r="F29" i="23"/>
  <c r="F28" i="23"/>
  <c r="F26" i="23"/>
  <c r="F25" i="23"/>
  <c r="F24" i="23"/>
  <c r="F23" i="23"/>
  <c r="F18" i="23"/>
  <c r="F17" i="23"/>
  <c r="F16" i="23"/>
  <c r="F13" i="23"/>
  <c r="F12" i="23"/>
  <c r="F11" i="23"/>
  <c r="F8" i="23"/>
  <c r="E29" i="23"/>
  <c r="E28" i="23"/>
  <c r="E26" i="23"/>
  <c r="E25" i="23"/>
  <c r="E24" i="23"/>
  <c r="E23" i="23"/>
  <c r="E18" i="23"/>
  <c r="E17" i="23"/>
  <c r="E16" i="23"/>
  <c r="E13" i="23"/>
  <c r="E12" i="23"/>
  <c r="E11" i="23"/>
  <c r="E8" i="23"/>
  <c r="G29" i="23"/>
  <c r="D27" i="22" s="1"/>
  <c r="G28" i="23"/>
  <c r="G26" i="23"/>
  <c r="D23" i="22" s="1"/>
  <c r="G25" i="23"/>
  <c r="D22" i="22" s="1"/>
  <c r="G24" i="23"/>
  <c r="D21" i="22" s="1"/>
  <c r="G23" i="23"/>
  <c r="D20" i="22" s="1"/>
  <c r="G18" i="23"/>
  <c r="G17" i="23"/>
  <c r="G16" i="23"/>
  <c r="G13" i="23"/>
  <c r="G12" i="23"/>
  <c r="G11" i="23"/>
  <c r="G8" i="23"/>
  <c r="D5" i="22" s="1"/>
  <c r="L1" i="23"/>
  <c r="F76" i="22"/>
  <c r="F75" i="22"/>
  <c r="E19" i="23" l="1"/>
  <c r="F19" i="23"/>
  <c r="G19" i="23"/>
  <c r="D12" i="22" s="1"/>
  <c r="I19" i="21"/>
  <c r="D28" i="23"/>
  <c r="D29" i="23"/>
  <c r="F9" i="23"/>
  <c r="E9" i="23"/>
  <c r="I9" i="21"/>
  <c r="D25" i="23"/>
  <c r="D25" i="22"/>
  <c r="D18" i="23"/>
  <c r="D17" i="23"/>
  <c r="G9" i="23"/>
  <c r="I27" i="21"/>
  <c r="E14" i="23"/>
  <c r="D23" i="23"/>
  <c r="D12" i="23"/>
  <c r="F14" i="23"/>
  <c r="D13" i="23"/>
  <c r="D10" i="22"/>
  <c r="G14" i="23"/>
  <c r="D7" i="22" s="1"/>
  <c r="D24" i="23"/>
  <c r="D8" i="23"/>
  <c r="D9" i="22"/>
  <c r="D13" i="22"/>
  <c r="E27" i="23"/>
  <c r="D26" i="23"/>
  <c r="D14" i="22"/>
  <c r="D11" i="23"/>
  <c r="F27" i="23"/>
  <c r="D16" i="23"/>
  <c r="D15" i="22"/>
  <c r="D8" i="22"/>
  <c r="I14" i="21"/>
  <c r="G27" i="23"/>
  <c r="D19" i="22" s="1"/>
  <c r="D28" i="21"/>
  <c r="D19" i="23" l="1"/>
  <c r="F30" i="23"/>
  <c r="D32" i="22" s="1"/>
  <c r="I30" i="21"/>
  <c r="E30" i="23"/>
  <c r="D31" i="22" s="1"/>
  <c r="G30" i="23"/>
  <c r="D9" i="23"/>
  <c r="D14" i="23"/>
  <c r="D27" i="23"/>
  <c r="AD45" i="12"/>
  <c r="AC45" i="12"/>
  <c r="AB45" i="12"/>
  <c r="AD51" i="12"/>
  <c r="AC51" i="12"/>
  <c r="AB51" i="12"/>
  <c r="D50" i="12"/>
  <c r="D49" i="12"/>
  <c r="D48" i="12"/>
  <c r="L50" i="12"/>
  <c r="K50" i="12"/>
  <c r="J50" i="12"/>
  <c r="F50" i="12"/>
  <c r="E50" i="12"/>
  <c r="L49" i="12"/>
  <c r="K49" i="12"/>
  <c r="J49" i="12"/>
  <c r="F49" i="12"/>
  <c r="E49" i="12"/>
  <c r="L48" i="12"/>
  <c r="K48" i="12"/>
  <c r="J48" i="12"/>
  <c r="F48" i="12"/>
  <c r="E48" i="12"/>
  <c r="K47" i="12"/>
  <c r="J47" i="12"/>
  <c r="F47" i="12"/>
  <c r="E47" i="12"/>
  <c r="Q41" i="12"/>
  <c r="P41" i="12"/>
  <c r="O41" i="12"/>
  <c r="L41" i="12"/>
  <c r="K41" i="12"/>
  <c r="J41" i="12"/>
  <c r="Q44" i="12"/>
  <c r="P44" i="12"/>
  <c r="O44" i="12"/>
  <c r="L44" i="12"/>
  <c r="K44" i="12"/>
  <c r="J44" i="12"/>
  <c r="F44" i="12"/>
  <c r="E44" i="12"/>
  <c r="D44" i="12"/>
  <c r="Q43" i="12"/>
  <c r="P43" i="12"/>
  <c r="O43" i="12"/>
  <c r="L43" i="12"/>
  <c r="K43" i="12"/>
  <c r="J43" i="12"/>
  <c r="F43" i="12"/>
  <c r="E43" i="12"/>
  <c r="D43" i="12"/>
  <c r="Q42" i="12"/>
  <c r="P42" i="12"/>
  <c r="O42" i="12"/>
  <c r="L42" i="12"/>
  <c r="K42" i="12"/>
  <c r="J42" i="12"/>
  <c r="F42" i="12"/>
  <c r="E42" i="12"/>
  <c r="D42" i="12"/>
  <c r="Q45" i="10"/>
  <c r="Q45" i="12" s="1"/>
  <c r="P45" i="10"/>
  <c r="P45" i="12" s="1"/>
  <c r="O45" i="10"/>
  <c r="O45" i="12" s="1"/>
  <c r="Q20" i="10"/>
  <c r="P20" i="10"/>
  <c r="Q9" i="10"/>
  <c r="P9" i="10"/>
  <c r="L51" i="10"/>
  <c r="L51" i="12" s="1"/>
  <c r="K51" i="10"/>
  <c r="K51" i="12" s="1"/>
  <c r="J51" i="10"/>
  <c r="L45" i="10"/>
  <c r="K45" i="10"/>
  <c r="J45" i="10"/>
  <c r="J45" i="12" s="1"/>
  <c r="D30" i="23" l="1"/>
  <c r="L45" i="12"/>
  <c r="L52" i="10"/>
  <c r="L52" i="12" s="1"/>
  <c r="K45" i="12"/>
  <c r="K52" i="10"/>
  <c r="K52" i="12" s="1"/>
  <c r="J51" i="12"/>
  <c r="E31" i="23"/>
  <c r="D30" i="22" s="1"/>
  <c r="AC52" i="12"/>
  <c r="F71" i="22" s="1"/>
  <c r="AD52" i="12"/>
  <c r="F72" i="22" s="1"/>
  <c r="Q30" i="10"/>
  <c r="D29" i="22" l="1"/>
  <c r="F70" i="22"/>
  <c r="I36" i="8"/>
  <c r="L36" i="8" s="1"/>
  <c r="I35" i="8"/>
  <c r="L35" i="8" s="1"/>
  <c r="I34" i="8"/>
  <c r="L34" i="8" s="1"/>
  <c r="I33" i="8"/>
  <c r="L33" i="8" s="1"/>
  <c r="I32" i="8"/>
  <c r="L32" i="8" s="1"/>
  <c r="I31" i="8"/>
  <c r="L31" i="8" s="1"/>
  <c r="I30" i="8"/>
  <c r="L30" i="8" s="1"/>
  <c r="I29" i="8"/>
  <c r="L29" i="8" s="1"/>
  <c r="I28" i="8"/>
  <c r="L28" i="8" s="1"/>
  <c r="I27" i="8"/>
  <c r="L27" i="8" s="1"/>
  <c r="R26" i="8" l="1"/>
  <c r="R28" i="8" s="1"/>
  <c r="L49" i="8"/>
  <c r="L125" i="8"/>
  <c r="O13" i="8" l="1"/>
  <c r="Z99" i="13"/>
  <c r="O99" i="13"/>
  <c r="D66" i="6" l="1"/>
  <c r="A3" i="8" l="1"/>
  <c r="L1" i="8"/>
  <c r="L99" i="13"/>
  <c r="K99" i="13"/>
  <c r="J99" i="13"/>
  <c r="L95" i="13"/>
  <c r="K95" i="13"/>
  <c r="J95" i="13"/>
  <c r="N93" i="13"/>
  <c r="N90" i="13"/>
  <c r="L90" i="13"/>
  <c r="J90" i="13"/>
  <c r="H90" i="13"/>
  <c r="W88" i="13"/>
  <c r="L87" i="13"/>
  <c r="K87" i="13"/>
  <c r="J87" i="13"/>
  <c r="I87" i="13"/>
  <c r="H87" i="13"/>
  <c r="G87" i="13"/>
  <c r="F87" i="13"/>
  <c r="E87" i="13"/>
  <c r="D87" i="13"/>
  <c r="C87" i="13"/>
  <c r="B87" i="13"/>
  <c r="A87" i="13"/>
  <c r="L86" i="13"/>
  <c r="K86" i="13"/>
  <c r="J86" i="13"/>
  <c r="I86" i="13"/>
  <c r="H86" i="13"/>
  <c r="G86" i="13"/>
  <c r="F86" i="13"/>
  <c r="E86" i="13"/>
  <c r="D86" i="13"/>
  <c r="C86" i="13"/>
  <c r="B86" i="13"/>
  <c r="A86" i="13"/>
  <c r="L85" i="13"/>
  <c r="K85" i="13"/>
  <c r="J85" i="13"/>
  <c r="I85" i="13"/>
  <c r="H85" i="13"/>
  <c r="G85" i="13"/>
  <c r="F85" i="13"/>
  <c r="E85" i="13"/>
  <c r="D85" i="13"/>
  <c r="C85" i="13"/>
  <c r="B85" i="13"/>
  <c r="A85" i="13"/>
  <c r="L84" i="13"/>
  <c r="K84" i="13"/>
  <c r="J84" i="13"/>
  <c r="I84" i="13"/>
  <c r="H84" i="13"/>
  <c r="G84" i="13"/>
  <c r="F84" i="13"/>
  <c r="E84" i="13"/>
  <c r="D84" i="13"/>
  <c r="A84" i="13"/>
  <c r="L83" i="13"/>
  <c r="K83" i="13"/>
  <c r="J83" i="13"/>
  <c r="I83" i="13"/>
  <c r="H83" i="13"/>
  <c r="G83" i="13"/>
  <c r="F83" i="13"/>
  <c r="E83" i="13"/>
  <c r="D83" i="13"/>
  <c r="A83" i="13"/>
  <c r="L82" i="13"/>
  <c r="K82" i="13"/>
  <c r="J82" i="13"/>
  <c r="I82" i="13"/>
  <c r="H82" i="13"/>
  <c r="G82" i="13"/>
  <c r="F82" i="13"/>
  <c r="E82" i="13"/>
  <c r="D82" i="13"/>
  <c r="A82" i="13"/>
  <c r="L81" i="13"/>
  <c r="K81" i="13"/>
  <c r="J81" i="13"/>
  <c r="I81" i="13"/>
  <c r="H81" i="13"/>
  <c r="G81" i="13"/>
  <c r="F81" i="13"/>
  <c r="E81" i="13"/>
  <c r="D81" i="13"/>
  <c r="A81" i="13"/>
  <c r="L80" i="13"/>
  <c r="K80" i="13"/>
  <c r="J80" i="13"/>
  <c r="I80" i="13"/>
  <c r="H80" i="13"/>
  <c r="G80" i="13"/>
  <c r="F80" i="13"/>
  <c r="E80" i="13"/>
  <c r="D80" i="13"/>
  <c r="A80" i="13"/>
  <c r="L79" i="13"/>
  <c r="K79" i="13"/>
  <c r="J79" i="13"/>
  <c r="I79" i="13"/>
  <c r="H79" i="13"/>
  <c r="G79" i="13"/>
  <c r="F79" i="13"/>
  <c r="E79" i="13"/>
  <c r="D79" i="13"/>
  <c r="B79" i="13"/>
  <c r="A79" i="13"/>
  <c r="L78" i="13"/>
  <c r="K78" i="13"/>
  <c r="J78" i="13"/>
  <c r="I78" i="13"/>
  <c r="H78" i="13"/>
  <c r="G78" i="13"/>
  <c r="F78" i="13"/>
  <c r="E78" i="13"/>
  <c r="D78" i="13"/>
  <c r="C78" i="13"/>
  <c r="B78" i="13"/>
  <c r="A78" i="13"/>
  <c r="O72" i="13"/>
  <c r="M72" i="13"/>
  <c r="L72" i="13"/>
  <c r="J72" i="13"/>
  <c r="I72" i="13"/>
  <c r="W70" i="13"/>
  <c r="M69" i="13"/>
  <c r="L69" i="13"/>
  <c r="K69" i="13"/>
  <c r="J69" i="13"/>
  <c r="I69" i="13"/>
  <c r="H69" i="13"/>
  <c r="F69" i="13"/>
  <c r="E69" i="13"/>
  <c r="D69" i="13"/>
  <c r="C69" i="13"/>
  <c r="B69" i="13"/>
  <c r="A69" i="13"/>
  <c r="M68" i="13"/>
  <c r="L68" i="13"/>
  <c r="K68" i="13"/>
  <c r="J68" i="13"/>
  <c r="I68" i="13"/>
  <c r="H68" i="13"/>
  <c r="F68" i="13"/>
  <c r="E68" i="13"/>
  <c r="D68" i="13"/>
  <c r="C68" i="13"/>
  <c r="B68" i="13"/>
  <c r="A68" i="13"/>
  <c r="M67" i="13"/>
  <c r="L67" i="13"/>
  <c r="K67" i="13"/>
  <c r="J67" i="13"/>
  <c r="I67" i="13"/>
  <c r="H67" i="13"/>
  <c r="F67" i="13"/>
  <c r="E67" i="13"/>
  <c r="D67" i="13"/>
  <c r="C67" i="13"/>
  <c r="B67" i="13"/>
  <c r="A67" i="13"/>
  <c r="M66" i="13"/>
  <c r="L66" i="13"/>
  <c r="K66" i="13"/>
  <c r="J66" i="13"/>
  <c r="I66" i="13"/>
  <c r="H66" i="13"/>
  <c r="F66" i="13"/>
  <c r="E66" i="13"/>
  <c r="D66" i="13"/>
  <c r="C66" i="13"/>
  <c r="B66" i="13"/>
  <c r="A66" i="13"/>
  <c r="M65" i="13"/>
  <c r="L65" i="13"/>
  <c r="K65" i="13"/>
  <c r="J65" i="13"/>
  <c r="I65" i="13"/>
  <c r="H65" i="13"/>
  <c r="F65" i="13"/>
  <c r="E65" i="13"/>
  <c r="D65" i="13"/>
  <c r="C65" i="13"/>
  <c r="B65" i="13"/>
  <c r="A65" i="13"/>
  <c r="M64" i="13"/>
  <c r="L64" i="13"/>
  <c r="K64" i="13"/>
  <c r="J64" i="13"/>
  <c r="I64" i="13"/>
  <c r="H64" i="13"/>
  <c r="F64" i="13"/>
  <c r="E64" i="13"/>
  <c r="D64" i="13"/>
  <c r="B64" i="13"/>
  <c r="A64" i="13"/>
  <c r="M63" i="13"/>
  <c r="L63" i="13"/>
  <c r="K63" i="13"/>
  <c r="J63" i="13"/>
  <c r="I63" i="13"/>
  <c r="H63" i="13"/>
  <c r="F63" i="13"/>
  <c r="E63" i="13"/>
  <c r="D63" i="13"/>
  <c r="B63" i="13"/>
  <c r="A63" i="13"/>
  <c r="M62" i="13"/>
  <c r="L62" i="13"/>
  <c r="K62" i="13"/>
  <c r="J62" i="13"/>
  <c r="I62" i="13"/>
  <c r="H62" i="13"/>
  <c r="F62" i="13"/>
  <c r="E62" i="13"/>
  <c r="D62" i="13"/>
  <c r="B62" i="13"/>
  <c r="A62" i="13"/>
  <c r="M61" i="13"/>
  <c r="L61" i="13"/>
  <c r="K61" i="13"/>
  <c r="J61" i="13"/>
  <c r="I61" i="13"/>
  <c r="H61" i="13"/>
  <c r="F61" i="13"/>
  <c r="E61" i="13"/>
  <c r="D61" i="13"/>
  <c r="B61" i="13"/>
  <c r="A61" i="13"/>
  <c r="M60" i="13"/>
  <c r="L60" i="13"/>
  <c r="K60" i="13"/>
  <c r="J60" i="13"/>
  <c r="I60" i="13"/>
  <c r="H60" i="13"/>
  <c r="F60" i="13"/>
  <c r="E60" i="13"/>
  <c r="D60" i="13"/>
  <c r="B60" i="13"/>
  <c r="A60" i="13"/>
  <c r="O49" i="13"/>
  <c r="N49" i="13"/>
  <c r="M49" i="13"/>
  <c r="J49" i="13"/>
  <c r="I49" i="13"/>
  <c r="O48" i="13"/>
  <c r="O47" i="13"/>
  <c r="O42" i="13"/>
  <c r="M42" i="13"/>
  <c r="J42" i="13"/>
  <c r="I42" i="13"/>
  <c r="W40" i="13"/>
  <c r="M39" i="13"/>
  <c r="L39" i="13"/>
  <c r="K39" i="13"/>
  <c r="J39" i="13"/>
  <c r="I39" i="13"/>
  <c r="H39" i="13"/>
  <c r="F39" i="13"/>
  <c r="E39" i="13"/>
  <c r="D39" i="13"/>
  <c r="C39" i="13"/>
  <c r="B39" i="13"/>
  <c r="A39" i="13"/>
  <c r="M38" i="13"/>
  <c r="L38" i="13"/>
  <c r="K38" i="13"/>
  <c r="J38" i="13"/>
  <c r="I38" i="13"/>
  <c r="H38" i="13"/>
  <c r="F38" i="13"/>
  <c r="E38" i="13"/>
  <c r="D38" i="13"/>
  <c r="C38" i="13"/>
  <c r="B38" i="13"/>
  <c r="A38" i="13"/>
  <c r="M37" i="13"/>
  <c r="L37" i="13"/>
  <c r="K37" i="13"/>
  <c r="J37" i="13"/>
  <c r="I37" i="13"/>
  <c r="H37" i="13"/>
  <c r="F37" i="13"/>
  <c r="E37" i="13"/>
  <c r="D37" i="13"/>
  <c r="C37" i="13"/>
  <c r="B37" i="13"/>
  <c r="A37" i="13"/>
  <c r="M36" i="13"/>
  <c r="L36" i="13"/>
  <c r="K36" i="13"/>
  <c r="J36" i="13"/>
  <c r="I36" i="13"/>
  <c r="H36" i="13"/>
  <c r="F36" i="13"/>
  <c r="E36" i="13"/>
  <c r="D36" i="13"/>
  <c r="C36" i="13"/>
  <c r="B36" i="13"/>
  <c r="A36" i="13"/>
  <c r="M35" i="13"/>
  <c r="L35" i="13"/>
  <c r="K35" i="13"/>
  <c r="J35" i="13"/>
  <c r="I35" i="13"/>
  <c r="H35" i="13"/>
  <c r="F35" i="13"/>
  <c r="E35" i="13"/>
  <c r="D35" i="13"/>
  <c r="C35" i="13"/>
  <c r="B35" i="13"/>
  <c r="A35" i="13"/>
  <c r="M34" i="13"/>
  <c r="L34" i="13"/>
  <c r="K34" i="13"/>
  <c r="J34" i="13"/>
  <c r="I34" i="13"/>
  <c r="H34" i="13"/>
  <c r="F34" i="13"/>
  <c r="E34" i="13"/>
  <c r="D34" i="13"/>
  <c r="C34" i="13"/>
  <c r="B34" i="13"/>
  <c r="A34" i="13"/>
  <c r="M33" i="13"/>
  <c r="L33" i="13"/>
  <c r="K33" i="13"/>
  <c r="J33" i="13"/>
  <c r="I33" i="13"/>
  <c r="H33" i="13"/>
  <c r="F33" i="13"/>
  <c r="E33" i="13"/>
  <c r="D33" i="13"/>
  <c r="C33" i="13"/>
  <c r="B33" i="13"/>
  <c r="A33" i="13"/>
  <c r="M32" i="13"/>
  <c r="L32" i="13"/>
  <c r="K32" i="13"/>
  <c r="J32" i="13"/>
  <c r="I32" i="13"/>
  <c r="H32" i="13"/>
  <c r="F32" i="13"/>
  <c r="E32" i="13"/>
  <c r="D32" i="13"/>
  <c r="C32" i="13"/>
  <c r="B32" i="13"/>
  <c r="A32" i="13"/>
  <c r="M31" i="13"/>
  <c r="L31" i="13"/>
  <c r="K31" i="13"/>
  <c r="J31" i="13"/>
  <c r="I31" i="13"/>
  <c r="H31" i="13"/>
  <c r="F31" i="13"/>
  <c r="E31" i="13"/>
  <c r="D31" i="13"/>
  <c r="C31" i="13"/>
  <c r="B31" i="13"/>
  <c r="A31" i="13"/>
  <c r="M30" i="13"/>
  <c r="L30" i="13"/>
  <c r="K30" i="13"/>
  <c r="J30" i="13"/>
  <c r="I30" i="13"/>
  <c r="H30" i="13"/>
  <c r="F30" i="13"/>
  <c r="E30" i="13"/>
  <c r="D30" i="13"/>
  <c r="C30" i="13"/>
  <c r="B30" i="13"/>
  <c r="A30" i="13"/>
  <c r="O24" i="13"/>
  <c r="M24" i="13"/>
  <c r="J24" i="13"/>
  <c r="I24" i="13"/>
  <c r="W22" i="13"/>
  <c r="L21" i="13"/>
  <c r="J21" i="13"/>
  <c r="H21" i="13"/>
  <c r="E21" i="13"/>
  <c r="A21" i="13"/>
  <c r="L20" i="13"/>
  <c r="J20" i="13"/>
  <c r="H20" i="13"/>
  <c r="E20" i="13"/>
  <c r="A20" i="13"/>
  <c r="L19" i="13"/>
  <c r="J19" i="13"/>
  <c r="H19" i="13"/>
  <c r="E19" i="13"/>
  <c r="A19" i="13"/>
  <c r="L18" i="13"/>
  <c r="J18" i="13"/>
  <c r="H18" i="13"/>
  <c r="E18" i="13"/>
  <c r="A18" i="13"/>
  <c r="L17" i="13"/>
  <c r="J17" i="13"/>
  <c r="H17" i="13"/>
  <c r="E17" i="13"/>
  <c r="A17" i="13"/>
  <c r="J16" i="13"/>
  <c r="H16" i="13"/>
  <c r="E16" i="13"/>
  <c r="C16" i="13"/>
  <c r="A16" i="13"/>
  <c r="J15" i="13"/>
  <c r="H15" i="13"/>
  <c r="E15" i="13"/>
  <c r="C15" i="13"/>
  <c r="A15" i="13"/>
  <c r="J14" i="13"/>
  <c r="H14" i="13"/>
  <c r="E14" i="13"/>
  <c r="C14" i="13"/>
  <c r="A14" i="13"/>
  <c r="J13" i="13"/>
  <c r="H13" i="13"/>
  <c r="E13" i="13"/>
  <c r="C13" i="13"/>
  <c r="A13" i="13"/>
  <c r="J12" i="13"/>
  <c r="H12" i="13"/>
  <c r="E12" i="13"/>
  <c r="C12" i="13"/>
  <c r="A12" i="13"/>
  <c r="X3" i="13"/>
  <c r="X2" i="13"/>
  <c r="AB39" i="12"/>
  <c r="V39" i="12"/>
  <c r="U39" i="12"/>
  <c r="V38" i="12"/>
  <c r="U38" i="12"/>
  <c r="J38" i="12"/>
  <c r="G38" i="12"/>
  <c r="F38" i="12"/>
  <c r="E38" i="12"/>
  <c r="D38" i="12"/>
  <c r="V37" i="12"/>
  <c r="U37" i="12"/>
  <c r="J37" i="12"/>
  <c r="G37" i="12"/>
  <c r="F37" i="12"/>
  <c r="E37" i="12"/>
  <c r="D37" i="12"/>
  <c r="V36" i="12"/>
  <c r="U36" i="12"/>
  <c r="J36" i="12"/>
  <c r="G36" i="12"/>
  <c r="F36" i="12"/>
  <c r="E36" i="12"/>
  <c r="D36" i="12"/>
  <c r="V35" i="12"/>
  <c r="U35" i="12"/>
  <c r="J35" i="12"/>
  <c r="G35" i="12"/>
  <c r="E35" i="12"/>
  <c r="V34" i="12"/>
  <c r="U34" i="12"/>
  <c r="J34" i="12"/>
  <c r="G34" i="12"/>
  <c r="F34" i="12"/>
  <c r="E34" i="12"/>
  <c r="D34" i="12"/>
  <c r="V33" i="12"/>
  <c r="U33" i="12"/>
  <c r="J33" i="12"/>
  <c r="G33" i="12"/>
  <c r="F33" i="12"/>
  <c r="E33" i="12"/>
  <c r="D33" i="12"/>
  <c r="V32" i="12"/>
  <c r="U32" i="12"/>
  <c r="J32" i="12"/>
  <c r="G32" i="12"/>
  <c r="F32" i="12"/>
  <c r="E32" i="12"/>
  <c r="D32" i="12"/>
  <c r="V30" i="12"/>
  <c r="U30" i="12"/>
  <c r="V29" i="12"/>
  <c r="U29" i="12"/>
  <c r="Q29" i="12"/>
  <c r="P29" i="12"/>
  <c r="J29" i="12"/>
  <c r="G29" i="12"/>
  <c r="F29" i="12"/>
  <c r="E29" i="12"/>
  <c r="D29" i="12"/>
  <c r="V28" i="12"/>
  <c r="U28" i="12"/>
  <c r="Q28" i="12"/>
  <c r="P28" i="12"/>
  <c r="J28" i="12"/>
  <c r="G28" i="12"/>
  <c r="F28" i="12"/>
  <c r="E28" i="12"/>
  <c r="D28" i="12"/>
  <c r="V27" i="12"/>
  <c r="U27" i="12"/>
  <c r="Q27" i="12"/>
  <c r="P27" i="12"/>
  <c r="J27" i="12"/>
  <c r="G27" i="12"/>
  <c r="F27" i="12"/>
  <c r="E27" i="12"/>
  <c r="D27" i="12"/>
  <c r="V26" i="12"/>
  <c r="U26" i="12"/>
  <c r="O26" i="12"/>
  <c r="J26" i="12"/>
  <c r="G26" i="12"/>
  <c r="F26" i="12"/>
  <c r="E26" i="12"/>
  <c r="D26" i="12"/>
  <c r="V25" i="12"/>
  <c r="U25" i="12"/>
  <c r="O25" i="12"/>
  <c r="J25" i="12"/>
  <c r="G25" i="12"/>
  <c r="F25" i="12"/>
  <c r="E25" i="12"/>
  <c r="D25" i="12"/>
  <c r="V24" i="12"/>
  <c r="U24" i="12"/>
  <c r="O24" i="12"/>
  <c r="J24" i="12"/>
  <c r="G24" i="12"/>
  <c r="F24" i="12"/>
  <c r="E24" i="12"/>
  <c r="V23" i="12"/>
  <c r="U23" i="12"/>
  <c r="Q23" i="12"/>
  <c r="P23" i="12"/>
  <c r="J23" i="12"/>
  <c r="G23" i="12"/>
  <c r="F23" i="12"/>
  <c r="E23" i="12"/>
  <c r="D23" i="12"/>
  <c r="V22" i="12"/>
  <c r="U22" i="12"/>
  <c r="Q22" i="12"/>
  <c r="P22" i="12"/>
  <c r="J22" i="12"/>
  <c r="G22" i="12"/>
  <c r="F22" i="12"/>
  <c r="E22" i="12"/>
  <c r="D22" i="12"/>
  <c r="V21" i="12"/>
  <c r="U21" i="12"/>
  <c r="Q21" i="12"/>
  <c r="P21" i="12"/>
  <c r="J21" i="12"/>
  <c r="G21" i="12"/>
  <c r="F21" i="12"/>
  <c r="E21" i="12"/>
  <c r="D21" i="12"/>
  <c r="AB20" i="12"/>
  <c r="V20" i="12"/>
  <c r="U20" i="12"/>
  <c r="V19" i="12"/>
  <c r="U19" i="12"/>
  <c r="Q19" i="12"/>
  <c r="P19" i="12"/>
  <c r="O19" i="12"/>
  <c r="J19" i="12"/>
  <c r="G19" i="12"/>
  <c r="F19" i="12"/>
  <c r="E19" i="12"/>
  <c r="D19" i="12"/>
  <c r="V18" i="12"/>
  <c r="U18" i="12"/>
  <c r="Q18" i="12"/>
  <c r="P18" i="12"/>
  <c r="O18" i="12"/>
  <c r="J18" i="12"/>
  <c r="G18" i="12"/>
  <c r="F18" i="12"/>
  <c r="E18" i="12"/>
  <c r="D18" i="12"/>
  <c r="V17" i="12"/>
  <c r="U17" i="12"/>
  <c r="Q17" i="12"/>
  <c r="P17" i="12"/>
  <c r="O17" i="12"/>
  <c r="J17" i="12"/>
  <c r="G17" i="12"/>
  <c r="F17" i="12"/>
  <c r="E17" i="12"/>
  <c r="D17" i="12"/>
  <c r="V16" i="12"/>
  <c r="U16" i="12"/>
  <c r="Q16" i="12"/>
  <c r="P16" i="12"/>
  <c r="O16" i="12"/>
  <c r="J16" i="12"/>
  <c r="G16" i="12"/>
  <c r="F16" i="12"/>
  <c r="E16" i="12"/>
  <c r="D16" i="12"/>
  <c r="V15" i="12"/>
  <c r="U15" i="12"/>
  <c r="Q15" i="12"/>
  <c r="P15" i="12"/>
  <c r="O15" i="12"/>
  <c r="J15" i="12"/>
  <c r="G15" i="12"/>
  <c r="F15" i="12"/>
  <c r="E15" i="12"/>
  <c r="D15" i="12"/>
  <c r="V14" i="12"/>
  <c r="U14" i="12"/>
  <c r="Q14" i="12"/>
  <c r="P14" i="12"/>
  <c r="O14" i="12"/>
  <c r="J14" i="12"/>
  <c r="G14" i="12"/>
  <c r="F14" i="12"/>
  <c r="E14" i="12"/>
  <c r="D14" i="12"/>
  <c r="V13" i="12"/>
  <c r="U13" i="12"/>
  <c r="Q13" i="12"/>
  <c r="P13" i="12"/>
  <c r="J13" i="12"/>
  <c r="G13" i="12"/>
  <c r="F13" i="12"/>
  <c r="E13" i="12"/>
  <c r="D13" i="12"/>
  <c r="V12" i="12"/>
  <c r="U12" i="12"/>
  <c r="Q12" i="12"/>
  <c r="P12" i="12"/>
  <c r="J12" i="12"/>
  <c r="G12" i="12"/>
  <c r="F12" i="12"/>
  <c r="E12" i="12"/>
  <c r="D12" i="12"/>
  <c r="V11" i="12"/>
  <c r="U11" i="12"/>
  <c r="Q11" i="12"/>
  <c r="P11" i="12"/>
  <c r="J11" i="12"/>
  <c r="G11" i="12"/>
  <c r="F11" i="12"/>
  <c r="E11" i="12"/>
  <c r="D11" i="12"/>
  <c r="V10" i="12"/>
  <c r="U10" i="12"/>
  <c r="Q10" i="12"/>
  <c r="P10" i="12"/>
  <c r="J10" i="12"/>
  <c r="G10" i="12"/>
  <c r="F10" i="12"/>
  <c r="E10" i="12"/>
  <c r="D10" i="12"/>
  <c r="AB9" i="12"/>
  <c r="V9" i="12"/>
  <c r="U9" i="12"/>
  <c r="AE3" i="12"/>
  <c r="AE2" i="12"/>
  <c r="U73" i="6"/>
  <c r="S73" i="6"/>
  <c r="G29" i="21"/>
  <c r="F27" i="22" s="1"/>
  <c r="S71" i="6"/>
  <c r="R71" i="6"/>
  <c r="Q71" i="6"/>
  <c r="J71" i="6"/>
  <c r="I71" i="6"/>
  <c r="H71" i="6"/>
  <c r="G28" i="21"/>
  <c r="F25" i="22" s="1"/>
  <c r="U70" i="6"/>
  <c r="T70" i="6"/>
  <c r="S70" i="6"/>
  <c r="R70" i="6"/>
  <c r="Q70" i="6"/>
  <c r="L70" i="6"/>
  <c r="K70" i="6"/>
  <c r="J70" i="6"/>
  <c r="I70" i="6"/>
  <c r="H70" i="6"/>
  <c r="G70" i="6"/>
  <c r="F70" i="6"/>
  <c r="E70" i="6"/>
  <c r="AF69" i="6"/>
  <c r="AE69" i="6"/>
  <c r="AD69" i="6"/>
  <c r="AC69" i="6"/>
  <c r="AB69" i="6"/>
  <c r="V68" i="6"/>
  <c r="T68" i="6"/>
  <c r="S68" i="6"/>
  <c r="R68" i="6"/>
  <c r="Q68" i="6"/>
  <c r="N68" i="6"/>
  <c r="M68" i="6"/>
  <c r="L68" i="6"/>
  <c r="K68" i="6"/>
  <c r="J68" i="6"/>
  <c r="I68" i="6"/>
  <c r="H68" i="6"/>
  <c r="G68" i="6"/>
  <c r="S67" i="6"/>
  <c r="R67" i="6"/>
  <c r="Q67" i="6"/>
  <c r="L67" i="6"/>
  <c r="K67" i="6"/>
  <c r="J67" i="6"/>
  <c r="I67" i="6"/>
  <c r="H67" i="6"/>
  <c r="G67" i="6"/>
  <c r="G25" i="21"/>
  <c r="F22" i="22" s="1"/>
  <c r="U66" i="6"/>
  <c r="T66" i="6"/>
  <c r="S66" i="6"/>
  <c r="R66" i="6"/>
  <c r="Q66" i="6"/>
  <c r="L66" i="6"/>
  <c r="K66" i="6"/>
  <c r="J66" i="6"/>
  <c r="I66" i="6"/>
  <c r="H66" i="6"/>
  <c r="G66" i="6"/>
  <c r="F66" i="6"/>
  <c r="E66" i="6"/>
  <c r="V65" i="6"/>
  <c r="U65" i="6"/>
  <c r="S65" i="6"/>
  <c r="R65" i="6"/>
  <c r="Q65" i="6"/>
  <c r="N65" i="6"/>
  <c r="L65" i="6"/>
  <c r="J65" i="6"/>
  <c r="I65" i="6"/>
  <c r="H65" i="6"/>
  <c r="G65" i="6"/>
  <c r="F65" i="6"/>
  <c r="E65" i="6"/>
  <c r="D65" i="6"/>
  <c r="V64" i="6"/>
  <c r="U64" i="6"/>
  <c r="S64" i="6"/>
  <c r="R64" i="6"/>
  <c r="Q64" i="6"/>
  <c r="N64" i="6"/>
  <c r="L64" i="6"/>
  <c r="J64" i="6"/>
  <c r="I64" i="6"/>
  <c r="H64" i="6"/>
  <c r="G64" i="6"/>
  <c r="F64" i="6"/>
  <c r="E64" i="6"/>
  <c r="D64" i="6"/>
  <c r="U63" i="6"/>
  <c r="S63" i="6"/>
  <c r="R63" i="6"/>
  <c r="Q63" i="6"/>
  <c r="L63" i="6"/>
  <c r="J63" i="6"/>
  <c r="I63" i="6"/>
  <c r="H63" i="6"/>
  <c r="G63" i="6"/>
  <c r="F63" i="6"/>
  <c r="E63" i="6"/>
  <c r="D63" i="6"/>
  <c r="V62" i="6"/>
  <c r="U62" i="6"/>
  <c r="T62" i="6"/>
  <c r="S62" i="6"/>
  <c r="R62" i="6"/>
  <c r="Q62" i="6"/>
  <c r="N62" i="6"/>
  <c r="L62" i="6"/>
  <c r="J62" i="6"/>
  <c r="E62" i="6"/>
  <c r="V61" i="6"/>
  <c r="U61" i="6"/>
  <c r="S61" i="6"/>
  <c r="R61" i="6"/>
  <c r="Q61" i="6"/>
  <c r="N61" i="6"/>
  <c r="I61" i="6"/>
  <c r="E61" i="6"/>
  <c r="V60" i="6"/>
  <c r="U60" i="6"/>
  <c r="S60" i="6"/>
  <c r="R60" i="6"/>
  <c r="Q60" i="6"/>
  <c r="N60" i="6"/>
  <c r="L60" i="6"/>
  <c r="J60" i="6"/>
  <c r="V59" i="6"/>
  <c r="U59" i="6"/>
  <c r="T59" i="6"/>
  <c r="S59" i="6"/>
  <c r="R59" i="6"/>
  <c r="Q59" i="6"/>
  <c r="N59" i="6"/>
  <c r="L59" i="6"/>
  <c r="J59" i="6"/>
  <c r="V58" i="6"/>
  <c r="U58" i="6"/>
  <c r="S58" i="6"/>
  <c r="R58" i="6"/>
  <c r="Q58" i="6"/>
  <c r="N58" i="6"/>
  <c r="I58" i="6"/>
  <c r="U57" i="6"/>
  <c r="S57" i="6"/>
  <c r="R57" i="6"/>
  <c r="Q57" i="6"/>
  <c r="I57" i="6"/>
  <c r="U53" i="6"/>
  <c r="T53" i="6"/>
  <c r="Q53" i="6"/>
  <c r="L53" i="6"/>
  <c r="K53" i="6"/>
  <c r="U50" i="6"/>
  <c r="T50" i="6"/>
  <c r="Q50" i="6"/>
  <c r="L50" i="6"/>
  <c r="K50" i="6"/>
  <c r="V47" i="6"/>
  <c r="U47" i="6"/>
  <c r="T47" i="6"/>
  <c r="S47" i="6"/>
  <c r="R47" i="6"/>
  <c r="Q47" i="6"/>
  <c r="L47" i="6"/>
  <c r="J47" i="6"/>
  <c r="I47" i="6"/>
  <c r="H47" i="6"/>
  <c r="G47" i="6"/>
  <c r="F47" i="6"/>
  <c r="E47" i="6"/>
  <c r="D47" i="6"/>
  <c r="V46" i="6"/>
  <c r="U46" i="6"/>
  <c r="T46" i="6"/>
  <c r="S46" i="6"/>
  <c r="R46" i="6"/>
  <c r="Q46" i="6"/>
  <c r="L46" i="6"/>
  <c r="J46" i="6"/>
  <c r="I46" i="6"/>
  <c r="H46" i="6"/>
  <c r="G46" i="6"/>
  <c r="F46" i="6"/>
  <c r="E46" i="6"/>
  <c r="D46" i="6"/>
  <c r="V45" i="6"/>
  <c r="U45" i="6"/>
  <c r="T45" i="6"/>
  <c r="S45" i="6"/>
  <c r="R45" i="6"/>
  <c r="Q45" i="6"/>
  <c r="L45" i="6"/>
  <c r="J45" i="6"/>
  <c r="I45" i="6"/>
  <c r="H45" i="6"/>
  <c r="G45" i="6"/>
  <c r="F45" i="6"/>
  <c r="E45" i="6"/>
  <c r="D45" i="6"/>
  <c r="V44" i="6"/>
  <c r="U44" i="6"/>
  <c r="T44" i="6"/>
  <c r="S44" i="6"/>
  <c r="R44" i="6"/>
  <c r="Q44" i="6"/>
  <c r="L44" i="6"/>
  <c r="J44" i="6"/>
  <c r="I44" i="6"/>
  <c r="H44" i="6"/>
  <c r="G44" i="6"/>
  <c r="F44" i="6"/>
  <c r="E44" i="6"/>
  <c r="D44" i="6"/>
  <c r="V43" i="6"/>
  <c r="U43" i="6"/>
  <c r="T43" i="6"/>
  <c r="S43" i="6"/>
  <c r="R43" i="6"/>
  <c r="Q43" i="6"/>
  <c r="L43" i="6"/>
  <c r="J43" i="6"/>
  <c r="I43" i="6"/>
  <c r="H43" i="6"/>
  <c r="G43" i="6"/>
  <c r="F43" i="6"/>
  <c r="E43" i="6"/>
  <c r="D43" i="6"/>
  <c r="V42" i="6"/>
  <c r="U42" i="6"/>
  <c r="T42" i="6"/>
  <c r="S42" i="6"/>
  <c r="R42" i="6"/>
  <c r="Q42" i="6"/>
  <c r="L42" i="6"/>
  <c r="J42" i="6"/>
  <c r="I42" i="6"/>
  <c r="H42" i="6"/>
  <c r="G42" i="6"/>
  <c r="F42" i="6"/>
  <c r="E42" i="6"/>
  <c r="D42" i="6"/>
  <c r="V41" i="6"/>
  <c r="U41" i="6"/>
  <c r="T41" i="6"/>
  <c r="S41" i="6"/>
  <c r="R41" i="6"/>
  <c r="Q41" i="6"/>
  <c r="L41" i="6"/>
  <c r="J41" i="6"/>
  <c r="I41" i="6"/>
  <c r="H41" i="6"/>
  <c r="G41" i="6"/>
  <c r="F41" i="6"/>
  <c r="E41" i="6"/>
  <c r="D41" i="6"/>
  <c r="V40" i="6"/>
  <c r="U40" i="6"/>
  <c r="T40" i="6"/>
  <c r="S40" i="6"/>
  <c r="R40" i="6"/>
  <c r="Q40" i="6"/>
  <c r="L40" i="6"/>
  <c r="J40" i="6"/>
  <c r="I40" i="6"/>
  <c r="H40" i="6"/>
  <c r="G40" i="6"/>
  <c r="F40" i="6"/>
  <c r="E40" i="6"/>
  <c r="D40" i="6"/>
  <c r="V39" i="6"/>
  <c r="U39" i="6"/>
  <c r="T39" i="6"/>
  <c r="S39" i="6"/>
  <c r="R39" i="6"/>
  <c r="Q39" i="6"/>
  <c r="L39" i="6"/>
  <c r="J39" i="6"/>
  <c r="I39" i="6"/>
  <c r="H39" i="6"/>
  <c r="G39" i="6"/>
  <c r="F39" i="6"/>
  <c r="E39" i="6"/>
  <c r="D39" i="6"/>
  <c r="V36" i="6"/>
  <c r="U36" i="6"/>
  <c r="T36" i="6"/>
  <c r="S36" i="6"/>
  <c r="R36" i="6"/>
  <c r="Q36" i="6"/>
  <c r="L36" i="6"/>
  <c r="K36" i="6"/>
  <c r="H36" i="6"/>
  <c r="G36" i="6"/>
  <c r="F36" i="6"/>
  <c r="E36" i="6"/>
  <c r="D36" i="6"/>
  <c r="V35" i="6"/>
  <c r="U35" i="6"/>
  <c r="T35" i="6"/>
  <c r="S35" i="6"/>
  <c r="R35" i="6"/>
  <c r="Q35" i="6"/>
  <c r="L35" i="6"/>
  <c r="K35" i="6"/>
  <c r="H35" i="6"/>
  <c r="G35" i="6"/>
  <c r="F35" i="6"/>
  <c r="E35" i="6"/>
  <c r="D35" i="6"/>
  <c r="V34" i="6"/>
  <c r="U34" i="6"/>
  <c r="T34" i="6"/>
  <c r="S34" i="6"/>
  <c r="R34" i="6"/>
  <c r="Q34" i="6"/>
  <c r="L34" i="6"/>
  <c r="K34" i="6"/>
  <c r="H34" i="6"/>
  <c r="G34" i="6"/>
  <c r="F34" i="6"/>
  <c r="E34" i="6"/>
  <c r="D34" i="6"/>
  <c r="V33" i="6"/>
  <c r="U33" i="6"/>
  <c r="T33" i="6"/>
  <c r="S33" i="6"/>
  <c r="R33" i="6"/>
  <c r="Q33" i="6"/>
  <c r="L33" i="6"/>
  <c r="K33" i="6"/>
  <c r="H33" i="6"/>
  <c r="G33" i="6"/>
  <c r="F33" i="6"/>
  <c r="E33" i="6"/>
  <c r="D33" i="6"/>
  <c r="V32" i="6"/>
  <c r="U32" i="6"/>
  <c r="T32" i="6"/>
  <c r="S32" i="6"/>
  <c r="R32" i="6"/>
  <c r="Q32" i="6"/>
  <c r="L32" i="6"/>
  <c r="K32" i="6"/>
  <c r="H32" i="6"/>
  <c r="G32" i="6"/>
  <c r="F32" i="6"/>
  <c r="E32" i="6"/>
  <c r="D32" i="6"/>
  <c r="V31" i="6"/>
  <c r="U31" i="6"/>
  <c r="T31" i="6"/>
  <c r="S31" i="6"/>
  <c r="R31" i="6"/>
  <c r="Q31" i="6"/>
  <c r="L31" i="6"/>
  <c r="K31" i="6"/>
  <c r="H31" i="6"/>
  <c r="G31" i="6"/>
  <c r="F31" i="6"/>
  <c r="E31" i="6"/>
  <c r="D31" i="6"/>
  <c r="AF30" i="6"/>
  <c r="AE30" i="6"/>
  <c r="AD30" i="6"/>
  <c r="AC30" i="6"/>
  <c r="AB30" i="6"/>
  <c r="D30" i="6"/>
  <c r="B30" i="6"/>
  <c r="V29" i="6"/>
  <c r="U29" i="6"/>
  <c r="T29" i="6"/>
  <c r="S29" i="6"/>
  <c r="R29" i="6"/>
  <c r="Q29" i="6"/>
  <c r="L29" i="6"/>
  <c r="K29" i="6"/>
  <c r="H29" i="6"/>
  <c r="G29" i="6"/>
  <c r="F29" i="6"/>
  <c r="E29" i="6"/>
  <c r="D29" i="6"/>
  <c r="V28" i="6"/>
  <c r="U28" i="6"/>
  <c r="T28" i="6"/>
  <c r="S28" i="6"/>
  <c r="R28" i="6"/>
  <c r="Q28" i="6"/>
  <c r="L28" i="6"/>
  <c r="K28" i="6"/>
  <c r="H28" i="6"/>
  <c r="G28" i="6"/>
  <c r="F28" i="6"/>
  <c r="E28" i="6"/>
  <c r="D28" i="6"/>
  <c r="V27" i="6"/>
  <c r="U27" i="6"/>
  <c r="T27" i="6"/>
  <c r="S27" i="6"/>
  <c r="R27" i="6"/>
  <c r="Q27" i="6"/>
  <c r="L27" i="6"/>
  <c r="K27" i="6"/>
  <c r="H27" i="6"/>
  <c r="G27" i="6"/>
  <c r="F27" i="6"/>
  <c r="E27" i="6"/>
  <c r="D27" i="6"/>
  <c r="V26" i="6"/>
  <c r="U26" i="6"/>
  <c r="T26" i="6"/>
  <c r="S26" i="6"/>
  <c r="R26" i="6"/>
  <c r="Q26" i="6"/>
  <c r="L26" i="6"/>
  <c r="K26" i="6"/>
  <c r="H26" i="6"/>
  <c r="G26" i="6"/>
  <c r="F26" i="6"/>
  <c r="E26" i="6"/>
  <c r="D26" i="6"/>
  <c r="V25" i="6"/>
  <c r="U25" i="6"/>
  <c r="T25" i="6"/>
  <c r="S25" i="6"/>
  <c r="R25" i="6"/>
  <c r="Q25" i="6"/>
  <c r="L25" i="6"/>
  <c r="K25" i="6"/>
  <c r="H25" i="6"/>
  <c r="G25" i="6"/>
  <c r="F25" i="6"/>
  <c r="E25" i="6"/>
  <c r="D25" i="6"/>
  <c r="X23" i="6"/>
  <c r="V24" i="6"/>
  <c r="U24" i="6"/>
  <c r="T24" i="6"/>
  <c r="S24" i="6"/>
  <c r="R24" i="6"/>
  <c r="Q24" i="6"/>
  <c r="L24" i="6"/>
  <c r="K24" i="6"/>
  <c r="H24" i="6"/>
  <c r="G24" i="6"/>
  <c r="F24" i="6"/>
  <c r="E24" i="6"/>
  <c r="D24" i="6"/>
  <c r="AF23" i="6"/>
  <c r="AE23" i="6"/>
  <c r="AD23" i="6"/>
  <c r="AC23" i="6"/>
  <c r="AB23" i="6"/>
  <c r="D23" i="6"/>
  <c r="B23" i="6"/>
  <c r="V22" i="6"/>
  <c r="U22" i="6"/>
  <c r="T22" i="6"/>
  <c r="S22" i="6"/>
  <c r="R22" i="6"/>
  <c r="Q22" i="6"/>
  <c r="L22" i="6"/>
  <c r="K22" i="6"/>
  <c r="H22" i="6"/>
  <c r="G22" i="6"/>
  <c r="F22" i="6"/>
  <c r="E22" i="6"/>
  <c r="D22" i="6"/>
  <c r="V21" i="6"/>
  <c r="U21" i="6"/>
  <c r="T21" i="6"/>
  <c r="S21" i="6"/>
  <c r="R21" i="6"/>
  <c r="Q21" i="6"/>
  <c r="L21" i="6"/>
  <c r="K21" i="6"/>
  <c r="H21" i="6"/>
  <c r="G21" i="6"/>
  <c r="F21" i="6"/>
  <c r="E21" i="6"/>
  <c r="D21" i="6"/>
  <c r="V20" i="6"/>
  <c r="U20" i="6"/>
  <c r="T20" i="6"/>
  <c r="S20" i="6"/>
  <c r="R20" i="6"/>
  <c r="Q20" i="6"/>
  <c r="L20" i="6"/>
  <c r="K20" i="6"/>
  <c r="H20" i="6"/>
  <c r="G20" i="6"/>
  <c r="F20" i="6"/>
  <c r="E20" i="6"/>
  <c r="D20" i="6"/>
  <c r="V19" i="6"/>
  <c r="U19" i="6"/>
  <c r="T19" i="6"/>
  <c r="S19" i="6"/>
  <c r="R19" i="6"/>
  <c r="Q19" i="6"/>
  <c r="L19" i="6"/>
  <c r="K19" i="6"/>
  <c r="H19" i="6"/>
  <c r="G19" i="6"/>
  <c r="F19" i="6"/>
  <c r="E19" i="6"/>
  <c r="D19" i="6"/>
  <c r="V18" i="6"/>
  <c r="U18" i="6"/>
  <c r="T18" i="6"/>
  <c r="S18" i="6"/>
  <c r="R18" i="6"/>
  <c r="Q18" i="6"/>
  <c r="L18" i="6"/>
  <c r="K18" i="6"/>
  <c r="H18" i="6"/>
  <c r="G18" i="6"/>
  <c r="F18" i="6"/>
  <c r="E18" i="6"/>
  <c r="D18" i="6"/>
  <c r="V17" i="6"/>
  <c r="U17" i="6"/>
  <c r="T17" i="6"/>
  <c r="S17" i="6"/>
  <c r="R17" i="6"/>
  <c r="Q17" i="6"/>
  <c r="L17" i="6"/>
  <c r="K17" i="6"/>
  <c r="H17" i="6"/>
  <c r="G17" i="6"/>
  <c r="F17" i="6"/>
  <c r="E17" i="6"/>
  <c r="D17" i="6"/>
  <c r="AF16" i="6"/>
  <c r="AE16" i="6"/>
  <c r="AD16" i="6"/>
  <c r="AC16" i="6"/>
  <c r="AB16" i="6"/>
  <c r="D16" i="6"/>
  <c r="B16" i="6"/>
  <c r="AF14" i="6"/>
  <c r="AE14" i="6"/>
  <c r="AD14" i="6"/>
  <c r="AC14" i="6"/>
  <c r="AB14" i="6"/>
  <c r="V13" i="6"/>
  <c r="U13" i="6"/>
  <c r="S13" i="6"/>
  <c r="R13" i="6"/>
  <c r="Q13" i="6"/>
  <c r="L13" i="6"/>
  <c r="J13" i="6"/>
  <c r="I13" i="6"/>
  <c r="H13" i="6"/>
  <c r="G13" i="6"/>
  <c r="F13" i="6"/>
  <c r="E13" i="6"/>
  <c r="D13" i="6"/>
  <c r="V12" i="6"/>
  <c r="U12" i="6"/>
  <c r="S12" i="6"/>
  <c r="R12" i="6"/>
  <c r="Q12" i="6"/>
  <c r="L12" i="6"/>
  <c r="J12" i="6"/>
  <c r="I12" i="6"/>
  <c r="H12" i="6"/>
  <c r="G12" i="6"/>
  <c r="F12" i="6"/>
  <c r="E12" i="6"/>
  <c r="D12" i="6"/>
  <c r="V11" i="6"/>
  <c r="U11" i="6"/>
  <c r="S11" i="6"/>
  <c r="R11" i="6"/>
  <c r="Q11" i="6"/>
  <c r="L11" i="6"/>
  <c r="J11" i="6"/>
  <c r="I11" i="6"/>
  <c r="H11" i="6"/>
  <c r="G11" i="6"/>
  <c r="F11" i="6"/>
  <c r="E11" i="6"/>
  <c r="D11" i="6"/>
  <c r="V10" i="6"/>
  <c r="U10" i="6"/>
  <c r="S10" i="6"/>
  <c r="R10" i="6"/>
  <c r="Q10" i="6"/>
  <c r="L10" i="6"/>
  <c r="J10" i="6"/>
  <c r="I10" i="6"/>
  <c r="H10" i="6"/>
  <c r="G10" i="6"/>
  <c r="F10" i="6"/>
  <c r="E10" i="6"/>
  <c r="D10" i="6"/>
  <c r="A5" i="6"/>
  <c r="AG2" i="6"/>
  <c r="F29" i="21"/>
  <c r="E29" i="21"/>
  <c r="D29" i="21"/>
  <c r="P30" i="21"/>
  <c r="O30" i="21"/>
  <c r="N30" i="21"/>
  <c r="M30" i="21"/>
  <c r="F28" i="21"/>
  <c r="E28" i="21"/>
  <c r="P29" i="21"/>
  <c r="O29" i="21"/>
  <c r="N29" i="21"/>
  <c r="M29" i="21"/>
  <c r="P28" i="21"/>
  <c r="O28" i="21"/>
  <c r="N28" i="21"/>
  <c r="M28" i="21"/>
  <c r="F26" i="21"/>
  <c r="E26" i="21"/>
  <c r="D26" i="21"/>
  <c r="P27" i="21"/>
  <c r="O27" i="21"/>
  <c r="N27" i="21"/>
  <c r="M27" i="21"/>
  <c r="F25" i="21"/>
  <c r="E25" i="21"/>
  <c r="D25" i="21"/>
  <c r="F24" i="21"/>
  <c r="E24" i="21"/>
  <c r="D24" i="21"/>
  <c r="M24" i="21"/>
  <c r="F57" i="22" s="1"/>
  <c r="F23" i="21"/>
  <c r="E23" i="21"/>
  <c r="D23" i="21"/>
  <c r="M23" i="21"/>
  <c r="F56" i="22" s="1"/>
  <c r="M22" i="21"/>
  <c r="F55" i="22" s="1"/>
  <c r="F18" i="21"/>
  <c r="E18" i="21"/>
  <c r="M19" i="21"/>
  <c r="F52" i="22" s="1"/>
  <c r="F17" i="21"/>
  <c r="E17" i="21"/>
  <c r="D17" i="21"/>
  <c r="M18" i="21"/>
  <c r="F51" i="22" s="1"/>
  <c r="F16" i="21"/>
  <c r="E16" i="21"/>
  <c r="D16" i="21"/>
  <c r="M17" i="21"/>
  <c r="F50" i="22" s="1"/>
  <c r="M16" i="21"/>
  <c r="F49" i="22" s="1"/>
  <c r="M15" i="21"/>
  <c r="F48" i="22" s="1"/>
  <c r="F13" i="21"/>
  <c r="E13" i="21"/>
  <c r="D13" i="21"/>
  <c r="F12" i="21"/>
  <c r="E12" i="21"/>
  <c r="D12" i="21"/>
  <c r="M13" i="21"/>
  <c r="F46" i="22" s="1"/>
  <c r="F11" i="21"/>
  <c r="E11" i="21"/>
  <c r="D11" i="21"/>
  <c r="M12" i="21"/>
  <c r="F45" i="22" s="1"/>
  <c r="M11" i="21"/>
  <c r="F44" i="22" s="1"/>
  <c r="F8" i="21"/>
  <c r="E8" i="21"/>
  <c r="D8" i="21"/>
  <c r="R1" i="21"/>
  <c r="B3" i="20"/>
  <c r="E3" i="20"/>
  <c r="E2" i="20"/>
  <c r="L89" i="3"/>
  <c r="L89" i="13" s="1"/>
  <c r="K89" i="3"/>
  <c r="K89" i="13" s="1"/>
  <c r="J89" i="3"/>
  <c r="J89" i="13" s="1"/>
  <c r="I89" i="3"/>
  <c r="I89" i="13" s="1"/>
  <c r="H89" i="3"/>
  <c r="H89" i="13" s="1"/>
  <c r="G89" i="3"/>
  <c r="H94" i="3" s="1"/>
  <c r="F89" i="3"/>
  <c r="G94" i="3" s="1"/>
  <c r="G94" i="13" s="1"/>
  <c r="L88" i="3"/>
  <c r="L88" i="13" s="1"/>
  <c r="K88" i="3"/>
  <c r="K88" i="13" s="1"/>
  <c r="J88" i="3"/>
  <c r="J88" i="13" s="1"/>
  <c r="I88" i="3"/>
  <c r="I88" i="13" s="1"/>
  <c r="H88" i="3"/>
  <c r="H88" i="13" s="1"/>
  <c r="G88" i="3"/>
  <c r="G88" i="13" s="1"/>
  <c r="F88" i="3"/>
  <c r="F88" i="13" s="1"/>
  <c r="N87" i="13"/>
  <c r="M87" i="13"/>
  <c r="N86" i="13"/>
  <c r="M86" i="13"/>
  <c r="N85" i="13"/>
  <c r="M85" i="13"/>
  <c r="N84" i="13"/>
  <c r="M84" i="13"/>
  <c r="N83" i="13"/>
  <c r="M83" i="13"/>
  <c r="M81" i="13"/>
  <c r="M80" i="13"/>
  <c r="M79" i="13"/>
  <c r="N89" i="3"/>
  <c r="M71" i="3"/>
  <c r="M71" i="13" s="1"/>
  <c r="L71" i="3"/>
  <c r="L71" i="13" s="1"/>
  <c r="K71" i="3"/>
  <c r="K71" i="13" s="1"/>
  <c r="J71" i="3"/>
  <c r="J71" i="13" s="1"/>
  <c r="I71" i="3"/>
  <c r="H71" i="3"/>
  <c r="H71" i="13" s="1"/>
  <c r="F71" i="3"/>
  <c r="M70" i="3"/>
  <c r="M70" i="13" s="1"/>
  <c r="L70" i="3"/>
  <c r="L70" i="13" s="1"/>
  <c r="K70" i="3"/>
  <c r="J70" i="3"/>
  <c r="I70" i="3"/>
  <c r="H70" i="3"/>
  <c r="F70" i="3"/>
  <c r="O69" i="13"/>
  <c r="N69" i="13"/>
  <c r="O68" i="13"/>
  <c r="N68" i="13"/>
  <c r="O67" i="13"/>
  <c r="N67" i="13"/>
  <c r="O66" i="13"/>
  <c r="N66" i="13"/>
  <c r="O65" i="13"/>
  <c r="N65" i="13"/>
  <c r="N64" i="13"/>
  <c r="N62" i="13"/>
  <c r="N61" i="13"/>
  <c r="M42" i="3"/>
  <c r="M41" i="13" s="1"/>
  <c r="L42" i="3"/>
  <c r="L41" i="13" s="1"/>
  <c r="K42" i="3"/>
  <c r="K41" i="13" s="1"/>
  <c r="J42" i="3"/>
  <c r="J41" i="13" s="1"/>
  <c r="I42" i="3"/>
  <c r="I41" i="13" s="1"/>
  <c r="H42" i="3"/>
  <c r="H41" i="13" s="1"/>
  <c r="F42" i="3"/>
  <c r="M41" i="3"/>
  <c r="M40" i="13" s="1"/>
  <c r="L41" i="3"/>
  <c r="L40" i="13" s="1"/>
  <c r="K41" i="3"/>
  <c r="K40" i="13" s="1"/>
  <c r="J41" i="3"/>
  <c r="J40" i="13" s="1"/>
  <c r="I41" i="3"/>
  <c r="I40" i="13" s="1"/>
  <c r="H41" i="3"/>
  <c r="H40" i="13" s="1"/>
  <c r="F41" i="3"/>
  <c r="F40" i="13" s="1"/>
  <c r="N40" i="3"/>
  <c r="N39" i="3"/>
  <c r="N38" i="3"/>
  <c r="N37" i="3"/>
  <c r="N36" i="3"/>
  <c r="N35" i="3"/>
  <c r="N34" i="3"/>
  <c r="N33" i="3"/>
  <c r="N32" i="3"/>
  <c r="P31" i="13" s="1"/>
  <c r="N31" i="3"/>
  <c r="M24" i="3"/>
  <c r="M23" i="13" s="1"/>
  <c r="L24" i="3"/>
  <c r="L23" i="13" s="1"/>
  <c r="K24" i="3"/>
  <c r="K23" i="13" s="1"/>
  <c r="J24" i="3"/>
  <c r="J23" i="13" s="1"/>
  <c r="I24" i="3"/>
  <c r="H24" i="3"/>
  <c r="H23" i="13" s="1"/>
  <c r="F24" i="3"/>
  <c r="M23" i="3"/>
  <c r="M22" i="13" s="1"/>
  <c r="L23" i="3"/>
  <c r="L22" i="13" s="1"/>
  <c r="K23" i="3"/>
  <c r="K22" i="13" s="1"/>
  <c r="J23" i="3"/>
  <c r="I23" i="3"/>
  <c r="I22" i="13" s="1"/>
  <c r="H23" i="3"/>
  <c r="H22" i="13" s="1"/>
  <c r="F23" i="3"/>
  <c r="F22" i="13" s="1"/>
  <c r="O21" i="13"/>
  <c r="N21" i="13"/>
  <c r="O20" i="13"/>
  <c r="N20" i="13"/>
  <c r="O18" i="13"/>
  <c r="N18" i="13"/>
  <c r="O17" i="13"/>
  <c r="N17" i="13"/>
  <c r="N16" i="13"/>
  <c r="N15" i="13"/>
  <c r="N15" i="3"/>
  <c r="N14" i="3"/>
  <c r="N3" i="3"/>
  <c r="B3" i="3"/>
  <c r="N2" i="3"/>
  <c r="M50" i="12"/>
  <c r="M49" i="12"/>
  <c r="M48" i="12"/>
  <c r="M44" i="12"/>
  <c r="M43" i="12"/>
  <c r="M42" i="12"/>
  <c r="J39" i="10"/>
  <c r="K24" i="18"/>
  <c r="M37" i="12"/>
  <c r="M35" i="12"/>
  <c r="M33" i="12"/>
  <c r="M29" i="12"/>
  <c r="M28" i="12"/>
  <c r="M27" i="12"/>
  <c r="M26" i="12"/>
  <c r="M25" i="12"/>
  <c r="M24" i="12"/>
  <c r="M23" i="12"/>
  <c r="M22" i="12"/>
  <c r="M21" i="12"/>
  <c r="P20" i="12"/>
  <c r="O20" i="10"/>
  <c r="O20" i="12" s="1"/>
  <c r="J20" i="10"/>
  <c r="J20" i="12" s="1"/>
  <c r="M18" i="12"/>
  <c r="M16" i="12"/>
  <c r="M12" i="12"/>
  <c r="P30" i="10"/>
  <c r="P52" i="10" s="1"/>
  <c r="P52" i="12" s="1"/>
  <c r="O9" i="10"/>
  <c r="J9" i="10"/>
  <c r="P3" i="10"/>
  <c r="D3" i="10"/>
  <c r="P2" i="10"/>
  <c r="M71" i="6"/>
  <c r="M70" i="6"/>
  <c r="U69" i="1"/>
  <c r="U69" i="6" s="1"/>
  <c r="T69" i="1"/>
  <c r="T69" i="6" s="1"/>
  <c r="S69" i="1"/>
  <c r="S69" i="6" s="1"/>
  <c r="R69" i="1"/>
  <c r="R69" i="6" s="1"/>
  <c r="Q69" i="1"/>
  <c r="L69" i="1"/>
  <c r="L69" i="6" s="1"/>
  <c r="K69" i="1"/>
  <c r="J69" i="1"/>
  <c r="J69" i="6" s="1"/>
  <c r="I69" i="1"/>
  <c r="I69" i="6" s="1"/>
  <c r="H69" i="1"/>
  <c r="G26" i="18"/>
  <c r="G25" i="18"/>
  <c r="M65" i="6"/>
  <c r="M64" i="6"/>
  <c r="M62" i="6"/>
  <c r="M61" i="6"/>
  <c r="M60" i="6"/>
  <c r="M59" i="6"/>
  <c r="M58" i="6"/>
  <c r="H23" i="21"/>
  <c r="U54" i="6"/>
  <c r="T54" i="6"/>
  <c r="S54" i="6"/>
  <c r="R54" i="6"/>
  <c r="L54" i="6"/>
  <c r="K54" i="6"/>
  <c r="J54" i="6"/>
  <c r="I54" i="6"/>
  <c r="H54" i="6"/>
  <c r="M53" i="6"/>
  <c r="M47" i="6"/>
  <c r="M46" i="6"/>
  <c r="M44" i="6"/>
  <c r="M43" i="6"/>
  <c r="M42" i="6"/>
  <c r="M41" i="6"/>
  <c r="M40" i="6"/>
  <c r="M36" i="6"/>
  <c r="M35" i="6"/>
  <c r="M34" i="6"/>
  <c r="M33" i="6"/>
  <c r="M32" i="6"/>
  <c r="U30" i="1"/>
  <c r="U30" i="6" s="1"/>
  <c r="T30" i="1"/>
  <c r="T30" i="6" s="1"/>
  <c r="S30" i="1"/>
  <c r="S30" i="6" s="1"/>
  <c r="R30" i="1"/>
  <c r="R30" i="6" s="1"/>
  <c r="Q30" i="1"/>
  <c r="Q30" i="6" s="1"/>
  <c r="L30" i="1"/>
  <c r="L30" i="6" s="1"/>
  <c r="K30" i="1"/>
  <c r="K30" i="6" s="1"/>
  <c r="J30" i="1"/>
  <c r="J30" i="6" s="1"/>
  <c r="I30" i="1"/>
  <c r="I30" i="6" s="1"/>
  <c r="H30" i="1"/>
  <c r="H30" i="6" s="1"/>
  <c r="M29" i="6"/>
  <c r="M28" i="6"/>
  <c r="M27" i="6"/>
  <c r="M26" i="6"/>
  <c r="U23" i="1"/>
  <c r="U23" i="6" s="1"/>
  <c r="T23" i="1"/>
  <c r="T23" i="6" s="1"/>
  <c r="S23" i="1"/>
  <c r="S23" i="6" s="1"/>
  <c r="R23" i="1"/>
  <c r="R23" i="6" s="1"/>
  <c r="Q23" i="1"/>
  <c r="Q23" i="6" s="1"/>
  <c r="L23" i="1"/>
  <c r="L23" i="6" s="1"/>
  <c r="K23" i="1"/>
  <c r="K23" i="6" s="1"/>
  <c r="J23" i="1"/>
  <c r="J23" i="6" s="1"/>
  <c r="I23" i="1"/>
  <c r="I23" i="6" s="1"/>
  <c r="H23" i="1"/>
  <c r="H23" i="6" s="1"/>
  <c r="M22" i="6"/>
  <c r="M21" i="6"/>
  <c r="M20" i="6"/>
  <c r="M18" i="6"/>
  <c r="U16" i="1"/>
  <c r="U16" i="6" s="1"/>
  <c r="T16" i="1"/>
  <c r="T16" i="6" s="1"/>
  <c r="S16" i="1"/>
  <c r="R16" i="1"/>
  <c r="Q16" i="1"/>
  <c r="L16" i="1"/>
  <c r="K16" i="1"/>
  <c r="K16" i="6" s="1"/>
  <c r="J16" i="1"/>
  <c r="J16" i="6" s="1"/>
  <c r="I16" i="1"/>
  <c r="H16" i="1"/>
  <c r="U14" i="1"/>
  <c r="U14" i="6" s="1"/>
  <c r="T14" i="1"/>
  <c r="T14" i="6" s="1"/>
  <c r="S14" i="1"/>
  <c r="R14" i="1"/>
  <c r="Q14" i="1"/>
  <c r="L14" i="1"/>
  <c r="K14" i="1"/>
  <c r="J14" i="1"/>
  <c r="I14" i="1"/>
  <c r="H14" i="1"/>
  <c r="M13" i="6"/>
  <c r="M12" i="6"/>
  <c r="M11" i="6"/>
  <c r="M10" i="6"/>
  <c r="F29" i="18"/>
  <c r="E29" i="18"/>
  <c r="D29" i="18"/>
  <c r="L30" i="18"/>
  <c r="K30" i="18"/>
  <c r="F28" i="18"/>
  <c r="E28" i="18"/>
  <c r="D28" i="18"/>
  <c r="L29" i="18"/>
  <c r="K29" i="18"/>
  <c r="L28" i="18"/>
  <c r="K28" i="18"/>
  <c r="F26" i="18"/>
  <c r="E26" i="18"/>
  <c r="D26" i="18"/>
  <c r="L27" i="18"/>
  <c r="K27" i="18"/>
  <c r="F25" i="18"/>
  <c r="E25" i="18"/>
  <c r="D25" i="18"/>
  <c r="F24" i="18"/>
  <c r="E24" i="18"/>
  <c r="D24" i="18"/>
  <c r="F23" i="18"/>
  <c r="E23" i="18"/>
  <c r="D23" i="18"/>
  <c r="F18" i="18"/>
  <c r="E18" i="18"/>
  <c r="D18" i="18"/>
  <c r="K19" i="18"/>
  <c r="F17" i="18"/>
  <c r="E17" i="18"/>
  <c r="D17" i="18"/>
  <c r="G16" i="18"/>
  <c r="F16" i="18"/>
  <c r="E16" i="18"/>
  <c r="D16" i="18"/>
  <c r="K16" i="18"/>
  <c r="F13" i="18"/>
  <c r="E13" i="18"/>
  <c r="D13" i="18"/>
  <c r="F12" i="18"/>
  <c r="E12" i="18"/>
  <c r="D12" i="18"/>
  <c r="K13" i="18"/>
  <c r="F11" i="18"/>
  <c r="E11" i="18"/>
  <c r="D11" i="18"/>
  <c r="F8" i="18"/>
  <c r="E8" i="18"/>
  <c r="D8" i="18"/>
  <c r="L1" i="18"/>
  <c r="P30" i="13" l="1"/>
  <c r="O31" i="3"/>
  <c r="O42" i="3" s="1"/>
  <c r="W6" i="8"/>
  <c r="W27" i="8" s="1"/>
  <c r="D19" i="18"/>
  <c r="O45" i="3"/>
  <c r="O44" i="13" s="1"/>
  <c r="F19" i="18"/>
  <c r="E19" i="21"/>
  <c r="F19" i="21"/>
  <c r="N60" i="13"/>
  <c r="O71" i="3"/>
  <c r="N92" i="3" s="1"/>
  <c r="D19" i="21"/>
  <c r="E19" i="18"/>
  <c r="K14" i="6"/>
  <c r="F62" i="22"/>
  <c r="O24" i="3"/>
  <c r="N35" i="13"/>
  <c r="O35" i="13"/>
  <c r="N36" i="13"/>
  <c r="O36" i="13"/>
  <c r="N30" i="13"/>
  <c r="N37" i="13"/>
  <c r="O37" i="13"/>
  <c r="N31" i="13"/>
  <c r="O32" i="13"/>
  <c r="N38" i="13"/>
  <c r="O38" i="13"/>
  <c r="N34" i="13"/>
  <c r="O34" i="13"/>
  <c r="N39" i="13"/>
  <c r="O39" i="13"/>
  <c r="N13" i="13"/>
  <c r="N19" i="13"/>
  <c r="O19" i="13"/>
  <c r="J37" i="1"/>
  <c r="J72" i="1" s="1"/>
  <c r="AB30" i="12"/>
  <c r="N12" i="13"/>
  <c r="H69" i="6"/>
  <c r="J39" i="12"/>
  <c r="Z45" i="12"/>
  <c r="G16" i="21"/>
  <c r="G17" i="21"/>
  <c r="F14" i="22" s="1"/>
  <c r="K69" i="6"/>
  <c r="F60" i="22"/>
  <c r="F61" i="22"/>
  <c r="W47" i="13"/>
  <c r="G28" i="18"/>
  <c r="K22" i="18"/>
  <c r="K25" i="18" s="1"/>
  <c r="G8" i="18"/>
  <c r="G9" i="18" s="1"/>
  <c r="G24" i="21"/>
  <c r="F21" i="22" s="1"/>
  <c r="G26" i="21"/>
  <c r="F23" i="22" s="1"/>
  <c r="AD37" i="6"/>
  <c r="G18" i="21"/>
  <c r="F15" i="22" s="1"/>
  <c r="AF37" i="6"/>
  <c r="AE37" i="6"/>
  <c r="G23" i="21"/>
  <c r="F20" i="22" s="1"/>
  <c r="G29" i="18"/>
  <c r="F63" i="22"/>
  <c r="F68" i="22"/>
  <c r="F74" i="22"/>
  <c r="Z51" i="12"/>
  <c r="F67" i="22"/>
  <c r="G12" i="21"/>
  <c r="F9" i="22" s="1"/>
  <c r="E9" i="21"/>
  <c r="AB37" i="6"/>
  <c r="AB72" i="6" s="1"/>
  <c r="F9" i="21"/>
  <c r="F94" i="3"/>
  <c r="F94" i="13" s="1"/>
  <c r="F72" i="3"/>
  <c r="F72" i="13" s="1"/>
  <c r="F41" i="13"/>
  <c r="F43" i="3"/>
  <c r="F42" i="13" s="1"/>
  <c r="F23" i="13"/>
  <c r="F25" i="3"/>
  <c r="F24" i="13" s="1"/>
  <c r="M51" i="10"/>
  <c r="M47" i="12"/>
  <c r="O11" i="21"/>
  <c r="K12" i="18"/>
  <c r="T37" i="1"/>
  <c r="H16" i="21"/>
  <c r="G17" i="18"/>
  <c r="M30" i="1"/>
  <c r="M30" i="6" s="1"/>
  <c r="D9" i="18"/>
  <c r="E9" i="18"/>
  <c r="F9" i="18"/>
  <c r="G11" i="18"/>
  <c r="H12" i="21"/>
  <c r="K37" i="1"/>
  <c r="J14" i="6"/>
  <c r="M14" i="1"/>
  <c r="M14" i="6" s="1"/>
  <c r="M20" i="10"/>
  <c r="K18" i="18"/>
  <c r="K14" i="18" s="1"/>
  <c r="K11" i="18"/>
  <c r="M41" i="12"/>
  <c r="M45" i="10"/>
  <c r="M45" i="12" s="1"/>
  <c r="M14" i="21"/>
  <c r="F47" i="22" s="1"/>
  <c r="X71" i="13"/>
  <c r="X89" i="13"/>
  <c r="X41" i="13"/>
  <c r="X23" i="13"/>
  <c r="M31" i="21"/>
  <c r="M25" i="21"/>
  <c r="F54" i="22" s="1"/>
  <c r="Z9" i="12"/>
  <c r="Z39" i="12"/>
  <c r="M9" i="21"/>
  <c r="P31" i="21"/>
  <c r="K31" i="18"/>
  <c r="F27" i="18"/>
  <c r="J48" i="3"/>
  <c r="J47" i="13" s="1"/>
  <c r="F71" i="13"/>
  <c r="L94" i="3"/>
  <c r="L94" i="13" s="1"/>
  <c r="H25" i="3"/>
  <c r="H24" i="13" s="1"/>
  <c r="N79" i="13"/>
  <c r="O15" i="13"/>
  <c r="N80" i="13"/>
  <c r="I98" i="3"/>
  <c r="I98" i="13" s="1"/>
  <c r="L48" i="3"/>
  <c r="L47" i="13" s="1"/>
  <c r="F49" i="3"/>
  <c r="O64" i="13"/>
  <c r="H70" i="13"/>
  <c r="I70" i="13"/>
  <c r="K70" i="13"/>
  <c r="D14" i="21"/>
  <c r="D14" i="18"/>
  <c r="F27" i="21"/>
  <c r="E14" i="18"/>
  <c r="F14" i="18"/>
  <c r="D27" i="21"/>
  <c r="E27" i="21"/>
  <c r="F14" i="21"/>
  <c r="R37" i="1"/>
  <c r="R16" i="6"/>
  <c r="G13" i="18"/>
  <c r="G24" i="18"/>
  <c r="L14" i="6"/>
  <c r="S37" i="1"/>
  <c r="S16" i="6"/>
  <c r="H13" i="21"/>
  <c r="M31" i="6"/>
  <c r="M34" i="12"/>
  <c r="N33" i="13"/>
  <c r="O33" i="13"/>
  <c r="L49" i="3"/>
  <c r="L48" i="13" s="1"/>
  <c r="AC37" i="6"/>
  <c r="M25" i="6"/>
  <c r="M23" i="1"/>
  <c r="M10" i="12"/>
  <c r="M9" i="10"/>
  <c r="N63" i="13"/>
  <c r="O63" i="13"/>
  <c r="N31" i="21"/>
  <c r="F66" i="22" s="1"/>
  <c r="G8" i="21"/>
  <c r="F5" i="22" s="1"/>
  <c r="X14" i="6"/>
  <c r="D27" i="18"/>
  <c r="E27" i="18"/>
  <c r="I37" i="1"/>
  <c r="I55" i="1" s="1"/>
  <c r="I16" i="6"/>
  <c r="U37" i="1"/>
  <c r="M66" i="6"/>
  <c r="H25" i="21"/>
  <c r="M17" i="12"/>
  <c r="O13" i="21"/>
  <c r="M82" i="13"/>
  <c r="N82" i="13"/>
  <c r="E14" i="21"/>
  <c r="M15" i="12"/>
  <c r="H37" i="1"/>
  <c r="H37" i="6" s="1"/>
  <c r="H16" i="6"/>
  <c r="H18" i="21"/>
  <c r="M45" i="6"/>
  <c r="G12" i="18"/>
  <c r="L31" i="18"/>
  <c r="Q14" i="6"/>
  <c r="H26" i="21"/>
  <c r="M67" i="6"/>
  <c r="M36" i="12"/>
  <c r="O24" i="21"/>
  <c r="N70" i="3"/>
  <c r="N70" i="13" s="1"/>
  <c r="I90" i="3"/>
  <c r="I90" i="13" s="1"/>
  <c r="D9" i="21"/>
  <c r="O31" i="21"/>
  <c r="G11" i="21"/>
  <c r="F8" i="22" s="1"/>
  <c r="X16" i="6"/>
  <c r="Q37" i="1"/>
  <c r="Q55" i="1" s="1"/>
  <c r="Q16" i="6"/>
  <c r="M11" i="12"/>
  <c r="K10" i="18"/>
  <c r="H14" i="6"/>
  <c r="R14" i="6"/>
  <c r="H11" i="21"/>
  <c r="M50" i="6"/>
  <c r="M63" i="6"/>
  <c r="H24" i="21"/>
  <c r="J9" i="12"/>
  <c r="J30" i="10"/>
  <c r="J52" i="10" s="1"/>
  <c r="M13" i="12"/>
  <c r="N41" i="3"/>
  <c r="N40" i="13" s="1"/>
  <c r="M78" i="13"/>
  <c r="M88" i="3"/>
  <c r="M88" i="13" s="1"/>
  <c r="F90" i="3"/>
  <c r="F90" i="13" s="1"/>
  <c r="Q69" i="6"/>
  <c r="G18" i="18"/>
  <c r="I14" i="6"/>
  <c r="S14" i="6"/>
  <c r="L37" i="1"/>
  <c r="L55" i="1" s="1"/>
  <c r="M57" i="6"/>
  <c r="M69" i="1"/>
  <c r="G23" i="18"/>
  <c r="O9" i="12"/>
  <c r="O30" i="10"/>
  <c r="O52" i="10" s="1"/>
  <c r="O52" i="12" s="1"/>
  <c r="M14" i="12"/>
  <c r="O12" i="21"/>
  <c r="M19" i="12"/>
  <c r="M32" i="12"/>
  <c r="M39" i="10"/>
  <c r="O22" i="21"/>
  <c r="N14" i="13"/>
  <c r="O14" i="13"/>
  <c r="I49" i="3"/>
  <c r="I48" i="13" s="1"/>
  <c r="F48" i="3"/>
  <c r="F47" i="13" s="1"/>
  <c r="G89" i="13"/>
  <c r="H94" i="13"/>
  <c r="L16" i="6"/>
  <c r="X69" i="6"/>
  <c r="M19" i="6"/>
  <c r="M16" i="1"/>
  <c r="P30" i="12"/>
  <c r="M38" i="12"/>
  <c r="I71" i="13"/>
  <c r="J94" i="3"/>
  <c r="J94" i="13" s="1"/>
  <c r="H8" i="21"/>
  <c r="G13" i="21"/>
  <c r="X30" i="6"/>
  <c r="H43" i="3"/>
  <c r="H42" i="13" s="1"/>
  <c r="M48" i="3"/>
  <c r="M47" i="13" s="1"/>
  <c r="M49" i="3"/>
  <c r="M48" i="13" s="1"/>
  <c r="H72" i="3"/>
  <c r="H72" i="13" s="1"/>
  <c r="M17" i="6"/>
  <c r="N32" i="13"/>
  <c r="O13" i="13"/>
  <c r="N23" i="3"/>
  <c r="K43" i="3"/>
  <c r="K42" i="13" s="1"/>
  <c r="O62" i="13"/>
  <c r="K72" i="3"/>
  <c r="K72" i="13" s="1"/>
  <c r="N81" i="13"/>
  <c r="J22" i="13"/>
  <c r="J70" i="13"/>
  <c r="M39" i="6"/>
  <c r="Q54" i="6"/>
  <c r="K25" i="3"/>
  <c r="K24" i="13" s="1"/>
  <c r="H48" i="3"/>
  <c r="H47" i="13" s="1"/>
  <c r="H49" i="3"/>
  <c r="J98" i="3"/>
  <c r="J98" i="13" s="1"/>
  <c r="H17" i="21"/>
  <c r="P9" i="12"/>
  <c r="I23" i="13"/>
  <c r="I48" i="3"/>
  <c r="I47" i="13" s="1"/>
  <c r="I94" i="3"/>
  <c r="K98" i="3"/>
  <c r="K98" i="13" s="1"/>
  <c r="M24" i="6"/>
  <c r="M20" i="12"/>
  <c r="J49" i="3"/>
  <c r="J48" i="13" s="1"/>
  <c r="L98" i="3"/>
  <c r="L98" i="13" s="1"/>
  <c r="O16" i="21"/>
  <c r="O19" i="21"/>
  <c r="H28" i="21"/>
  <c r="F89" i="13"/>
  <c r="K48" i="3"/>
  <c r="K47" i="13" s="1"/>
  <c r="K49" i="3"/>
  <c r="K94" i="3"/>
  <c r="K94" i="13" s="1"/>
  <c r="O18" i="21"/>
  <c r="H29" i="21"/>
  <c r="Z20" i="12"/>
  <c r="F70" i="13"/>
  <c r="J55" i="1" l="1"/>
  <c r="J55" i="6" s="1"/>
  <c r="K55" i="1"/>
  <c r="K55" i="6" s="1"/>
  <c r="K72" i="1"/>
  <c r="K72" i="6" s="1"/>
  <c r="T37" i="6"/>
  <c r="T72" i="1"/>
  <c r="T72" i="6" s="1"/>
  <c r="T55" i="1"/>
  <c r="T55" i="6" s="1"/>
  <c r="AB55" i="6"/>
  <c r="S6" i="8"/>
  <c r="S21" i="8" s="1"/>
  <c r="J72" i="6"/>
  <c r="N49" i="3"/>
  <c r="O98" i="3" s="1"/>
  <c r="H72" i="1"/>
  <c r="H72" i="6" s="1"/>
  <c r="H55" i="1"/>
  <c r="H55" i="6" s="1"/>
  <c r="U72" i="1"/>
  <c r="U55" i="1"/>
  <c r="U55" i="6" s="1"/>
  <c r="E30" i="21"/>
  <c r="F31" i="22" s="1"/>
  <c r="F30" i="21"/>
  <c r="F32" i="22" s="1"/>
  <c r="D30" i="21"/>
  <c r="AD72" i="6"/>
  <c r="AD55" i="6"/>
  <c r="O60" i="13"/>
  <c r="H19" i="21"/>
  <c r="F13" i="22"/>
  <c r="G19" i="21"/>
  <c r="F12" i="22" s="1"/>
  <c r="G19" i="18"/>
  <c r="F30" i="18"/>
  <c r="E30" i="18"/>
  <c r="D30" i="18"/>
  <c r="F10" i="22"/>
  <c r="R37" i="6"/>
  <c r="R55" i="1"/>
  <c r="R55" i="6" s="1"/>
  <c r="R72" i="1"/>
  <c r="R72" i="6" s="1"/>
  <c r="S37" i="6"/>
  <c r="S55" i="1"/>
  <c r="S55" i="6" s="1"/>
  <c r="S72" i="1"/>
  <c r="S72" i="6" s="1"/>
  <c r="AE72" i="6"/>
  <c r="AE55" i="6"/>
  <c r="AF72" i="6"/>
  <c r="AF55" i="6"/>
  <c r="AC72" i="6"/>
  <c r="AC55" i="6"/>
  <c r="L37" i="6"/>
  <c r="L72" i="1"/>
  <c r="L72" i="6" s="1"/>
  <c r="I72" i="1"/>
  <c r="I72" i="6" s="1"/>
  <c r="P69" i="1"/>
  <c r="P69" i="6" s="1"/>
  <c r="Q72" i="1"/>
  <c r="AB52" i="12"/>
  <c r="H127" i="8"/>
  <c r="J37" i="6"/>
  <c r="O30" i="13"/>
  <c r="X44" i="13" s="1"/>
  <c r="O12" i="13"/>
  <c r="O41" i="13"/>
  <c r="J52" i="12"/>
  <c r="M51" i="12"/>
  <c r="N89" i="13"/>
  <c r="O61" i="13"/>
  <c r="O31" i="13"/>
  <c r="O16" i="13"/>
  <c r="Z30" i="12"/>
  <c r="F59" i="22"/>
  <c r="X92" i="13"/>
  <c r="G27" i="21"/>
  <c r="F19" i="22" s="1"/>
  <c r="M20" i="21"/>
  <c r="F41" i="22" s="1"/>
  <c r="F42" i="22"/>
  <c r="F48" i="13"/>
  <c r="F50" i="3"/>
  <c r="F49" i="13" s="1"/>
  <c r="L55" i="6"/>
  <c r="K37" i="6"/>
  <c r="K9" i="18"/>
  <c r="K20" i="18" s="1"/>
  <c r="K32" i="18" s="1"/>
  <c r="G9" i="21"/>
  <c r="W48" i="13"/>
  <c r="G27" i="18"/>
  <c r="H27" i="21"/>
  <c r="G14" i="18"/>
  <c r="I94" i="13"/>
  <c r="I95" i="3"/>
  <c r="I95" i="13" s="1"/>
  <c r="M54" i="6"/>
  <c r="M37" i="1"/>
  <c r="M16" i="6"/>
  <c r="N78" i="13"/>
  <c r="I37" i="6"/>
  <c r="I55" i="6"/>
  <c r="M23" i="6"/>
  <c r="K48" i="13"/>
  <c r="K50" i="3"/>
  <c r="K49" i="13" s="1"/>
  <c r="M69" i="6"/>
  <c r="H48" i="13"/>
  <c r="H50" i="3"/>
  <c r="H49" i="13" s="1"/>
  <c r="Q37" i="6"/>
  <c r="N22" i="13"/>
  <c r="N48" i="3"/>
  <c r="N47" i="13" s="1"/>
  <c r="F95" i="3"/>
  <c r="F95" i="13" s="1"/>
  <c r="X37" i="6"/>
  <c r="O14" i="21"/>
  <c r="H9" i="21"/>
  <c r="O30" i="12"/>
  <c r="J30" i="12"/>
  <c r="H14" i="21"/>
  <c r="G14" i="21"/>
  <c r="Q55" i="6"/>
  <c r="I99" i="3"/>
  <c r="I99" i="13" s="1"/>
  <c r="O25" i="21"/>
  <c r="U37" i="6"/>
  <c r="M9" i="12"/>
  <c r="M30" i="10"/>
  <c r="M52" i="10" s="1"/>
  <c r="O9" i="21"/>
  <c r="M39" i="12"/>
  <c r="V49" i="10" l="1"/>
  <c r="T24" i="10"/>
  <c r="Q17" i="21" s="1"/>
  <c r="V42" i="10"/>
  <c r="V47" i="10"/>
  <c r="V50" i="10"/>
  <c r="V43" i="10"/>
  <c r="V48" i="10"/>
  <c r="V44" i="10"/>
  <c r="V41" i="10"/>
  <c r="V48" i="1"/>
  <c r="V48" i="6" s="1"/>
  <c r="S40" i="10"/>
  <c r="S40" i="12" s="1"/>
  <c r="H30" i="21"/>
  <c r="M72" i="1"/>
  <c r="M55" i="1"/>
  <c r="E69" i="1" s="1"/>
  <c r="E69" i="6" s="1"/>
  <c r="G30" i="21"/>
  <c r="F29" i="22" s="1"/>
  <c r="G30" i="18"/>
  <c r="X72" i="6"/>
  <c r="Y48" i="6" s="1"/>
  <c r="X55" i="6"/>
  <c r="D35" i="22"/>
  <c r="Z52" i="12"/>
  <c r="Y51" i="12" s="1"/>
  <c r="G74" i="22" s="1"/>
  <c r="N16" i="10"/>
  <c r="P50" i="10"/>
  <c r="Z98" i="13"/>
  <c r="N92" i="13"/>
  <c r="M32" i="21"/>
  <c r="F65" i="22" s="1"/>
  <c r="G50" i="22" s="1"/>
  <c r="T73" i="1"/>
  <c r="T73" i="6" s="1"/>
  <c r="V63" i="1"/>
  <c r="V63" i="6" s="1"/>
  <c r="V14" i="1"/>
  <c r="V70" i="1"/>
  <c r="V70" i="6" s="1"/>
  <c r="V54" i="1"/>
  <c r="V54" i="6" s="1"/>
  <c r="V57" i="1"/>
  <c r="V57" i="6" s="1"/>
  <c r="V69" i="1"/>
  <c r="V69" i="6" s="1"/>
  <c r="V37" i="1"/>
  <c r="V71" i="1"/>
  <c r="V71" i="6" s="1"/>
  <c r="V67" i="1"/>
  <c r="V67" i="6" s="1"/>
  <c r="V30" i="1"/>
  <c r="V30" i="6" s="1"/>
  <c r="V16" i="1"/>
  <c r="V16" i="6" s="1"/>
  <c r="V55" i="1"/>
  <c r="V55" i="6" s="1"/>
  <c r="V66" i="1"/>
  <c r="V66" i="6" s="1"/>
  <c r="V23" i="1"/>
  <c r="V23" i="6" s="1"/>
  <c r="P53" i="10"/>
  <c r="N45" i="10"/>
  <c r="P49" i="10"/>
  <c r="N30" i="10"/>
  <c r="L53" i="10"/>
  <c r="N20" i="10"/>
  <c r="N39" i="10"/>
  <c r="K53" i="10"/>
  <c r="N9" i="10"/>
  <c r="J53" i="10"/>
  <c r="N51" i="10"/>
  <c r="O53" i="10"/>
  <c r="U72" i="6"/>
  <c r="D36" i="22"/>
  <c r="D34" i="22"/>
  <c r="M52" i="12"/>
  <c r="F7" i="22"/>
  <c r="E31" i="21"/>
  <c r="F30" i="22" s="1"/>
  <c r="E31" i="18"/>
  <c r="O20" i="21"/>
  <c r="O32" i="21" s="1"/>
  <c r="M37" i="6"/>
  <c r="AA42" i="12"/>
  <c r="AA21" i="12"/>
  <c r="AA22" i="12"/>
  <c r="AA11" i="12"/>
  <c r="AA27" i="12"/>
  <c r="AA23" i="12"/>
  <c r="AA37" i="12"/>
  <c r="AA29" i="12"/>
  <c r="AA35" i="12"/>
  <c r="AA33" i="12"/>
  <c r="AA43" i="12"/>
  <c r="AA16" i="12"/>
  <c r="AA19" i="12"/>
  <c r="AA14" i="12"/>
  <c r="AA15" i="12"/>
  <c r="AA41" i="12"/>
  <c r="AA26" i="12"/>
  <c r="AA17" i="12"/>
  <c r="AA28" i="12"/>
  <c r="AA18" i="12"/>
  <c r="AA44" i="12"/>
  <c r="AA48" i="12"/>
  <c r="AA50" i="12"/>
  <c r="AA34" i="12"/>
  <c r="AA32" i="12"/>
  <c r="AA13" i="12"/>
  <c r="AA49" i="12"/>
  <c r="AA36" i="12"/>
  <c r="AA25" i="12"/>
  <c r="AA38" i="12"/>
  <c r="AA12" i="12"/>
  <c r="O23" i="13"/>
  <c r="M30" i="12"/>
  <c r="Q72" i="6"/>
  <c r="P71" i="1"/>
  <c r="P72" i="6" s="1"/>
  <c r="O71" i="13"/>
  <c r="Y57" i="6" l="1"/>
  <c r="T8" i="10"/>
  <c r="V72" i="1"/>
  <c r="V72" i="6" s="1"/>
  <c r="N48" i="1"/>
  <c r="N48" i="6" s="1"/>
  <c r="T24" i="12"/>
  <c r="K17" i="23"/>
  <c r="D50" i="22" s="1"/>
  <c r="N16" i="12"/>
  <c r="W16" i="10"/>
  <c r="T16" i="10" s="1"/>
  <c r="T16" i="12" s="1"/>
  <c r="L57" i="8"/>
  <c r="L127" i="8" s="1"/>
  <c r="W29" i="8"/>
  <c r="W30" i="8" s="1"/>
  <c r="AA47" i="12"/>
  <c r="Y70" i="6"/>
  <c r="Y16" i="6"/>
  <c r="Y30" i="6"/>
  <c r="Y37" i="6"/>
  <c r="Y23" i="6"/>
  <c r="Y14" i="6"/>
  <c r="Y54" i="6"/>
  <c r="Y55" i="6"/>
  <c r="Y71" i="6"/>
  <c r="Y67" i="6"/>
  <c r="Y63" i="6"/>
  <c r="Y69" i="6"/>
  <c r="Y66" i="6"/>
  <c r="AB53" i="12"/>
  <c r="AC53" i="12"/>
  <c r="AA39" i="12"/>
  <c r="AA10" i="12"/>
  <c r="AD53" i="12"/>
  <c r="Y45" i="12"/>
  <c r="AA24" i="12"/>
  <c r="AA51" i="12"/>
  <c r="AA20" i="12"/>
  <c r="AA45" i="12"/>
  <c r="AA9" i="12"/>
  <c r="O98" i="13"/>
  <c r="N52" i="10"/>
  <c r="V37" i="6"/>
  <c r="M53" i="10"/>
  <c r="N67" i="1"/>
  <c r="N67" i="6" s="1"/>
  <c r="N30" i="1"/>
  <c r="N30" i="6" s="1"/>
  <c r="N57" i="1"/>
  <c r="N57" i="6" s="1"/>
  <c r="N55" i="1"/>
  <c r="N55" i="6" s="1"/>
  <c r="N69" i="1"/>
  <c r="N69" i="6" s="1"/>
  <c r="N66" i="1"/>
  <c r="N66" i="6" s="1"/>
  <c r="N70" i="1"/>
  <c r="N70" i="6" s="1"/>
  <c r="N63" i="1"/>
  <c r="N63" i="6" s="1"/>
  <c r="N71" i="1"/>
  <c r="N71" i="6" s="1"/>
  <c r="N54" i="1"/>
  <c r="N54" i="6" s="1"/>
  <c r="N37" i="1"/>
  <c r="N37" i="6" s="1"/>
  <c r="P40" i="10"/>
  <c r="P40" i="12" s="1"/>
  <c r="N16" i="1"/>
  <c r="N16" i="6" s="1"/>
  <c r="N14" i="1"/>
  <c r="N23" i="1"/>
  <c r="N23" i="6" s="1"/>
  <c r="P46" i="10"/>
  <c r="P46" i="12" s="1"/>
  <c r="N45" i="12"/>
  <c r="N48" i="13"/>
  <c r="N23" i="10"/>
  <c r="W23" i="10" s="1"/>
  <c r="T23" i="10" s="1"/>
  <c r="N21" i="10"/>
  <c r="W21" i="10" s="1"/>
  <c r="T21" i="10" s="1"/>
  <c r="P49" i="12"/>
  <c r="P50" i="12"/>
  <c r="N14" i="10"/>
  <c r="W14" i="10" s="1"/>
  <c r="T14" i="10" s="1"/>
  <c r="N22" i="10"/>
  <c r="W22" i="10" s="1"/>
  <c r="T22" i="10" s="1"/>
  <c r="N24" i="10"/>
  <c r="N50" i="10"/>
  <c r="N43" i="10"/>
  <c r="N48" i="10"/>
  <c r="N34" i="10"/>
  <c r="W34" i="10" s="1"/>
  <c r="T34" i="10" s="1"/>
  <c r="N15" i="10"/>
  <c r="W15" i="10" s="1"/>
  <c r="T15" i="10" s="1"/>
  <c r="N49" i="10"/>
  <c r="N41" i="10"/>
  <c r="N36" i="10"/>
  <c r="W36" i="10" s="1"/>
  <c r="T36" i="10" s="1"/>
  <c r="N11" i="10"/>
  <c r="W11" i="10" s="1"/>
  <c r="T11" i="10" s="1"/>
  <c r="N28" i="10"/>
  <c r="W28" i="10" s="1"/>
  <c r="T28" i="10" s="1"/>
  <c r="N25" i="10"/>
  <c r="W25" i="10" s="1"/>
  <c r="T25" i="10" s="1"/>
  <c r="N38" i="10"/>
  <c r="W38" i="10" s="1"/>
  <c r="T38" i="10" s="1"/>
  <c r="N44" i="10"/>
  <c r="N32" i="10"/>
  <c r="W32" i="10" s="1"/>
  <c r="T32" i="10" s="1"/>
  <c r="N33" i="10"/>
  <c r="W33" i="10" s="1"/>
  <c r="T33" i="10" s="1"/>
  <c r="N27" i="10"/>
  <c r="W27" i="10" s="1"/>
  <c r="T27" i="10" s="1"/>
  <c r="N35" i="10"/>
  <c r="W35" i="10" s="1"/>
  <c r="T35" i="10" s="1"/>
  <c r="N10" i="10"/>
  <c r="W10" i="10" s="1"/>
  <c r="T10" i="10" s="1"/>
  <c r="N29" i="10"/>
  <c r="W29" i="10" s="1"/>
  <c r="T29" i="10" s="1"/>
  <c r="N20" i="12"/>
  <c r="N13" i="10"/>
  <c r="W13" i="10" s="1"/>
  <c r="T13" i="10" s="1"/>
  <c r="N18" i="10"/>
  <c r="W18" i="10" s="1"/>
  <c r="T18" i="10" s="1"/>
  <c r="N37" i="10"/>
  <c r="W37" i="10" s="1"/>
  <c r="T37" i="10" s="1"/>
  <c r="N26" i="10"/>
  <c r="W26" i="10" s="1"/>
  <c r="T26" i="10" s="1"/>
  <c r="N17" i="10"/>
  <c r="W17" i="10" s="1"/>
  <c r="T17" i="10" s="1"/>
  <c r="N12" i="10"/>
  <c r="W12" i="10" s="1"/>
  <c r="T12" i="10" s="1"/>
  <c r="N42" i="10"/>
  <c r="N19" i="10"/>
  <c r="W19" i="10" s="1"/>
  <c r="T19" i="10" s="1"/>
  <c r="N47" i="10"/>
  <c r="N9" i="12"/>
  <c r="N39" i="12"/>
  <c r="N51" i="12"/>
  <c r="K53" i="12"/>
  <c r="L53" i="12"/>
  <c r="P53" i="12"/>
  <c r="M72" i="6"/>
  <c r="G71" i="1"/>
  <c r="G71" i="6" s="1"/>
  <c r="O53" i="12"/>
  <c r="V14" i="6"/>
  <c r="M55" i="6"/>
  <c r="N72" i="1" l="1"/>
  <c r="N72" i="6" s="1"/>
  <c r="N50" i="12"/>
  <c r="X50" i="10"/>
  <c r="W50" i="10"/>
  <c r="N42" i="12"/>
  <c r="W42" i="10"/>
  <c r="X42" i="10"/>
  <c r="N48" i="12"/>
  <c r="X48" i="10"/>
  <c r="W48" i="10"/>
  <c r="X41" i="10"/>
  <c r="W41" i="10"/>
  <c r="T41" i="10" s="1"/>
  <c r="N49" i="12"/>
  <c r="W49" i="10"/>
  <c r="X49" i="10"/>
  <c r="N43" i="12"/>
  <c r="X43" i="10"/>
  <c r="W43" i="10"/>
  <c r="N47" i="12"/>
  <c r="X47" i="10"/>
  <c r="W47" i="10"/>
  <c r="N44" i="12"/>
  <c r="X44" i="10"/>
  <c r="W44" i="10"/>
  <c r="Y72" i="6"/>
  <c r="AA30" i="12"/>
  <c r="AA52" i="12" s="1"/>
  <c r="Z53" i="12"/>
  <c r="W16" i="12"/>
  <c r="N41" i="12"/>
  <c r="N52" i="12"/>
  <c r="N30" i="12"/>
  <c r="N37" i="12"/>
  <c r="N18" i="12"/>
  <c r="N32" i="12"/>
  <c r="N14" i="12"/>
  <c r="N13" i="12"/>
  <c r="N15" i="12"/>
  <c r="N27" i="12"/>
  <c r="N33" i="12"/>
  <c r="N38" i="12"/>
  <c r="N34" i="12"/>
  <c r="N26" i="12"/>
  <c r="N24" i="12"/>
  <c r="N22" i="12"/>
  <c r="N14" i="6"/>
  <c r="J53" i="12"/>
  <c r="M53" i="12"/>
  <c r="N19" i="12"/>
  <c r="N29" i="12"/>
  <c r="N25" i="12"/>
  <c r="N21" i="12"/>
  <c r="N36" i="12"/>
  <c r="N12" i="12"/>
  <c r="N10" i="12"/>
  <c r="N28" i="12"/>
  <c r="N23" i="12"/>
  <c r="N17" i="12"/>
  <c r="N35" i="12"/>
  <c r="N11" i="12"/>
  <c r="T50" i="10" l="1"/>
  <c r="T50" i="12" s="1"/>
  <c r="T44" i="10"/>
  <c r="T44" i="12" s="1"/>
  <c r="T47" i="10"/>
  <c r="T49" i="10"/>
  <c r="T49" i="12" s="1"/>
  <c r="T42" i="10"/>
  <c r="T42" i="12" s="1"/>
  <c r="T43" i="10"/>
  <c r="T43" i="12" s="1"/>
  <c r="T48" i="10"/>
  <c r="T48" i="12" s="1"/>
  <c r="Q10" i="21"/>
  <c r="K15" i="23"/>
  <c r="Q15" i="21"/>
  <c r="K23" i="23"/>
  <c r="Q23" i="21"/>
  <c r="W41" i="12"/>
  <c r="W42" i="12"/>
  <c r="W47" i="12"/>
  <c r="W48" i="12"/>
  <c r="W43" i="12"/>
  <c r="W49" i="12"/>
  <c r="W50" i="12"/>
  <c r="W44" i="12"/>
  <c r="W33" i="12"/>
  <c r="T33" i="12"/>
  <c r="W13" i="12"/>
  <c r="T13" i="12"/>
  <c r="W23" i="12"/>
  <c r="T23" i="12"/>
  <c r="W12" i="12"/>
  <c r="W27" i="12"/>
  <c r="T29" i="12"/>
  <c r="W29" i="12"/>
  <c r="W34" i="12"/>
  <c r="T34" i="12"/>
  <c r="W15" i="12"/>
  <c r="T15" i="12"/>
  <c r="W18" i="12"/>
  <c r="T18" i="12"/>
  <c r="W19" i="12"/>
  <c r="T19" i="12"/>
  <c r="W36" i="12"/>
  <c r="W35" i="12"/>
  <c r="W28" i="12"/>
  <c r="T28" i="12"/>
  <c r="W25" i="12"/>
  <c r="W32" i="12"/>
  <c r="W21" i="12"/>
  <c r="W22" i="12"/>
  <c r="W38" i="12"/>
  <c r="T38" i="12"/>
  <c r="W14" i="12"/>
  <c r="W37" i="12"/>
  <c r="T37" i="12"/>
  <c r="W26" i="12"/>
  <c r="T26" i="12"/>
  <c r="W11" i="12"/>
  <c r="T11" i="12"/>
  <c r="W17" i="12"/>
  <c r="W10" i="12"/>
  <c r="K10" i="23" l="1"/>
  <c r="T17" i="12"/>
  <c r="Q13" i="21"/>
  <c r="K13" i="23"/>
  <c r="D46" i="22" s="1"/>
  <c r="T14" i="12"/>
  <c r="Q12" i="21"/>
  <c r="K12" i="23"/>
  <c r="D45" i="22" s="1"/>
  <c r="T22" i="12"/>
  <c r="K16" i="23"/>
  <c r="D49" i="22" s="1"/>
  <c r="Q16" i="21"/>
  <c r="Q22" i="21"/>
  <c r="K22" i="23"/>
  <c r="T27" i="12"/>
  <c r="K19" i="23"/>
  <c r="D52" i="22" s="1"/>
  <c r="Q19" i="21"/>
  <c r="D56" i="22"/>
  <c r="T36" i="12"/>
  <c r="Q24" i="21"/>
  <c r="K24" i="23"/>
  <c r="D57" i="22" s="1"/>
  <c r="T25" i="12"/>
  <c r="K18" i="23"/>
  <c r="D51" i="22" s="1"/>
  <c r="Q18" i="21"/>
  <c r="T12" i="12"/>
  <c r="Q11" i="21"/>
  <c r="K11" i="23"/>
  <c r="D44" i="22" s="1"/>
  <c r="D74" i="22"/>
  <c r="T47" i="12"/>
  <c r="T51" i="10"/>
  <c r="T51" i="12" s="1"/>
  <c r="T41" i="12"/>
  <c r="T45" i="10"/>
  <c r="T45" i="12" s="1"/>
  <c r="T10" i="12"/>
  <c r="T9" i="10"/>
  <c r="T21" i="12"/>
  <c r="T20" i="10"/>
  <c r="T32" i="12"/>
  <c r="T39" i="10"/>
  <c r="T35" i="12"/>
  <c r="Q25" i="21" l="1"/>
  <c r="Q9" i="21"/>
  <c r="Q14" i="21"/>
  <c r="D48" i="22"/>
  <c r="K14" i="23"/>
  <c r="D47" i="22" s="1"/>
  <c r="D55" i="22"/>
  <c r="K25" i="23"/>
  <c r="D54" i="22" s="1"/>
  <c r="D43" i="22"/>
  <c r="K9" i="23"/>
  <c r="T20" i="12"/>
  <c r="T39" i="12"/>
  <c r="T9" i="12"/>
  <c r="T30" i="10"/>
  <c r="T52" i="10" s="1"/>
  <c r="S51" i="10" l="1"/>
  <c r="S45" i="10"/>
  <c r="W39" i="10"/>
  <c r="W30" i="10"/>
  <c r="W24" i="12"/>
  <c r="W20" i="10"/>
  <c r="Q20" i="21"/>
  <c r="D42" i="22"/>
  <c r="K20" i="23"/>
  <c r="T52" i="12"/>
  <c r="T30" i="12"/>
  <c r="V42" i="12" l="1"/>
  <c r="V44" i="12"/>
  <c r="V43" i="12"/>
  <c r="W9" i="10"/>
  <c r="W9" i="12" s="1"/>
  <c r="D41" i="22"/>
  <c r="Y52" i="12"/>
  <c r="V48" i="12"/>
  <c r="V50" i="12"/>
  <c r="V49" i="12"/>
  <c r="W20" i="12"/>
  <c r="W39" i="12"/>
  <c r="V41" i="12" l="1"/>
  <c r="E74" i="22"/>
  <c r="S51" i="12"/>
  <c r="D76" i="22"/>
  <c r="V47" i="12"/>
  <c r="V51" i="10"/>
  <c r="V45" i="10"/>
  <c r="W30" i="12"/>
  <c r="S45" i="12"/>
  <c r="V4" i="10" l="1"/>
  <c r="V3" i="10"/>
  <c r="V51" i="12"/>
  <c r="X51" i="10"/>
  <c r="W51" i="10"/>
  <c r="W51" i="12" s="1"/>
  <c r="X45" i="10"/>
  <c r="W45" i="10"/>
  <c r="V52" i="10"/>
  <c r="V53" i="10" s="1"/>
  <c r="V45" i="12"/>
  <c r="S52" i="12"/>
  <c r="U47" i="10" l="1"/>
  <c r="U44" i="10"/>
  <c r="U44" i="12" s="1"/>
  <c r="U41" i="10"/>
  <c r="U43" i="10"/>
  <c r="U43" i="12" s="1"/>
  <c r="U48" i="10"/>
  <c r="U42" i="10"/>
  <c r="U50" i="10"/>
  <c r="U50" i="12" s="1"/>
  <c r="U49" i="10"/>
  <c r="U49" i="12" s="1"/>
  <c r="W45" i="12"/>
  <c r="W52" i="10"/>
  <c r="W52" i="12" s="1"/>
  <c r="V52" i="12"/>
  <c r="D72" i="22"/>
  <c r="V53" i="12"/>
  <c r="U42" i="12" l="1"/>
  <c r="L28" i="23"/>
  <c r="K28" i="23" s="1"/>
  <c r="D61" i="22" s="1"/>
  <c r="R28" i="21"/>
  <c r="Q28" i="21" s="1"/>
  <c r="R30" i="21"/>
  <c r="Q30" i="21" s="1"/>
  <c r="L30" i="23"/>
  <c r="K30" i="23" s="1"/>
  <c r="D63" i="22" s="1"/>
  <c r="U48" i="12"/>
  <c r="L27" i="23"/>
  <c r="R27" i="21"/>
  <c r="U41" i="12"/>
  <c r="U45" i="10"/>
  <c r="U47" i="12"/>
  <c r="L29" i="23"/>
  <c r="U51" i="10"/>
  <c r="U51" i="12" s="1"/>
  <c r="R29" i="21"/>
  <c r="Q29" i="21" s="1"/>
  <c r="D75" i="22"/>
  <c r="Q27" i="21" l="1"/>
  <c r="Q31" i="21" s="1"/>
  <c r="R31" i="21"/>
  <c r="K27" i="23"/>
  <c r="D67" i="22"/>
  <c r="L31" i="23"/>
  <c r="D66" i="22" s="1"/>
  <c r="K29" i="23"/>
  <c r="D62" i="22" s="1"/>
  <c r="D68" i="22"/>
  <c r="U45" i="12"/>
  <c r="U52" i="10"/>
  <c r="D60" i="22" l="1"/>
  <c r="K31" i="23"/>
  <c r="U53" i="10"/>
  <c r="U53" i="12" s="1"/>
  <c r="D71" i="22"/>
  <c r="D70" i="22" s="1"/>
  <c r="U52" i="12"/>
  <c r="Q32" i="21"/>
  <c r="K32" i="23" l="1"/>
  <c r="D65" i="22" s="1"/>
  <c r="E50" i="22" s="1"/>
  <c r="D59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D3" authorId="0" shapeId="0" xr:uid="{D5F7BF4C-151C-4472-BF19-9D9A9789FA2B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K3" authorId="0" shapeId="0" xr:uid="{CCA3AAB9-6F27-49B8-8D4E-E82B74A30043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D4" authorId="0" shapeId="0" xr:uid="{7FB342FD-BF94-45C7-B816-7ADD3E3321B8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I4" authorId="0" shapeId="0" xr:uid="{EA783016-600D-4DFD-B75D-94C133153DEF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M4" authorId="0" shapeId="0" xr:uid="{49217511-3982-4EF9-84A4-A9ADBE8398EF}">
      <text>
        <r>
          <rPr>
            <sz val="8"/>
            <color indexed="81"/>
            <rFont val="Tahoma"/>
            <family val="2"/>
          </rPr>
          <t>EN ROUGE si non rempli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7" authorId="0" shapeId="0" xr:uid="{F9DE61E3-27F6-4E53-B781-7E8D799E5A5F}">
      <text>
        <r>
          <rPr>
            <sz val="8"/>
            <color indexed="81"/>
            <rFont val="Tahoma"/>
            <family val="2"/>
          </rPr>
          <t>EN ROUGE si le montant prévsionnel total des forfaits n'est &lt; 10% au montant total I+T+A</t>
        </r>
      </text>
    </comment>
    <comment ref="H68" authorId="0" shapeId="0" xr:uid="{C6F8C7DC-A600-4A32-BA7F-DBC6520FD0D0}">
      <text>
        <r>
          <rPr>
            <sz val="8"/>
            <color indexed="81"/>
            <rFont val="Tahoma"/>
            <family val="2"/>
          </rPr>
          <t>EN ROUGE si le montant prévsionnel total des forfaits n'est &lt; 10% au montant total I+T+A</t>
        </r>
      </text>
    </comment>
    <comment ref="M69" authorId="0" shapeId="0" xr:uid="{6339D589-BD7A-481B-A307-6CCC341A3BDC}">
      <text>
        <r>
          <rPr>
            <sz val="8"/>
            <color indexed="81"/>
            <rFont val="Tahoma"/>
            <family val="2"/>
          </rPr>
          <t xml:space="preserve">EN ROUGE si la sommes des coûts de portage et des charges transversales n'est pas &lt;20% au montant total I+T+A </t>
        </r>
      </text>
    </comment>
    <comment ref="H71" authorId="0" shapeId="0" xr:uid="{C9D75724-7ADD-4388-B35D-71055D0BD66C}">
      <text>
        <r>
          <rPr>
            <sz val="8"/>
            <color indexed="81"/>
            <rFont val="Tahoma"/>
            <family val="2"/>
          </rPr>
          <t>EN ROUGE si le montant prévisionnel total des coûts divers et imprévus n'est pas &lt;3% du Total Tt-D</t>
        </r>
      </text>
    </comment>
    <comment ref="I72" authorId="0" shapeId="0" xr:uid="{84E6C48B-FDBB-47BF-9703-A53665D60AD3}">
      <text>
        <r>
          <rPr>
            <sz val="8"/>
            <color indexed="81"/>
            <rFont val="Tahoma"/>
            <family val="2"/>
          </rPr>
          <t>EN ROUGE si la sommes des coûts de personnels salariés détachés français diffère de celle figurant dans l'onglet "NonNuméraires"</t>
        </r>
      </text>
    </comment>
    <comment ref="J72" authorId="0" shapeId="0" xr:uid="{50749B1E-AF60-4143-9907-BFB516A26925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celle figurant dans l'onglet "NonNumeraires"</t>
        </r>
      </text>
    </comment>
    <comment ref="K72" authorId="0" shapeId="0" xr:uid="{E684F919-E66F-41AF-8FDC-79421FE19E76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"NonNuméraires"</t>
        </r>
      </text>
    </comment>
    <comment ref="L72" authorId="0" shapeId="0" xr:uid="{17C6066F-01A1-4EE2-9E76-874F68D5F155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"NonNuméraires"</t>
        </r>
      </text>
    </comment>
    <comment ref="M72" authorId="0" shapeId="0" xr:uid="{E02CB285-447A-4207-81C7-AEB1937D91A1}">
      <text>
        <r>
          <rPr>
            <sz val="8"/>
            <color indexed="81"/>
            <rFont val="Tahoma"/>
            <family val="2"/>
          </rPr>
          <t>EN ROUGE si le coût total du projet diffère de celui figurant dans l'onglet "Recettes"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J41" authorId="0" shapeId="0" xr:uid="{B732C8BE-666F-44EB-B34B-94C503137DB1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K41" authorId="0" shapeId="0" xr:uid="{19B20FDD-9B30-4547-BEBE-60936AE1074B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L41" authorId="0" shapeId="0" xr:uid="{D78A846D-BEEC-411E-BA38-F8CC06E12762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J47" authorId="0" shapeId="0" xr:uid="{E6FEEB3B-1341-4427-8E5C-2EE289902F5A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K47" authorId="0" shapeId="0" xr:uid="{4A1D998B-51FC-413A-B680-DEBC2164BFB7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L47" authorId="0" shapeId="0" xr:uid="{D026EA6D-8ADE-4D38-B60B-BB9D6C8C53AF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K52" authorId="0" shapeId="0" xr:uid="{883B1A26-6625-43B9-8C03-5346F4224D62}">
      <text>
        <r>
          <rPr>
            <sz val="9"/>
            <color indexed="81"/>
            <rFont val="Tahoma"/>
            <family val="2"/>
          </rPr>
          <t xml:space="preserve">EN ROUGE si la somme </t>
        </r>
        <r>
          <rPr>
            <sz val="8"/>
            <color indexed="81"/>
            <rFont val="Tahoma"/>
            <family val="2"/>
          </rPr>
          <t>des salaires valorisés diffère de celle figurant dans l'onglet "NonNumeraire"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2" authorId="0" shapeId="0" xr:uid="{577A3196-8A32-4E8F-AE50-BDE1DF629084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"NonNuméraires"</t>
        </r>
      </text>
    </comment>
    <comment ref="M52" authorId="0" shapeId="0" xr:uid="{180A6B80-1654-47FE-9160-7328E53AE836}">
      <text>
        <r>
          <rPr>
            <sz val="8"/>
            <color indexed="81"/>
            <rFont val="Tahoma"/>
            <family val="2"/>
          </rPr>
          <t>EN ROUGE si le coût total du projet  diffère de celui figurant dans l'onglet "Dépenses"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K5" authorId="0" shapeId="0" xr:uid="{F2025FE5-18F9-4786-AD92-650572A79346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O24" authorId="0" shapeId="0" xr:uid="{68E7F24B-1E0D-48FC-A724-32945F40BCA6}">
      <text>
        <r>
          <rPr>
            <sz val="8"/>
            <color indexed="81"/>
            <rFont val="Tahoma"/>
            <family val="2"/>
          </rPr>
          <t>EN ROUGE si la somme des charges de personnels salariés détachés français diffère de celle figurant dans l'onglet "Dépenses"</t>
        </r>
      </text>
    </comment>
    <comment ref="O42" authorId="0" shapeId="0" xr:uid="{BB4F0E46-66DD-437E-BBBC-D618D4468BB2}">
      <text>
        <r>
          <rPr>
            <sz val="8"/>
            <color indexed="81"/>
            <rFont val="Tahoma"/>
            <family val="2"/>
          </rPr>
          <t>EN ROUGE si la somme des charges de personnels salariés détachés locaux diffère de celle figurant dans l'onglet "Dépenses"</t>
        </r>
      </text>
    </comment>
    <comment ref="O45" authorId="0" shapeId="0" xr:uid="{ACEAA545-2659-4D5F-A70C-A32E1CB0EE19}">
      <text>
        <r>
          <rPr>
            <sz val="8"/>
            <color indexed="81"/>
            <rFont val="Tahoma"/>
            <family val="2"/>
          </rPr>
          <t>EN ROUGE si le montant  des charges de personnels salariés valorisé diffère de celui figurant dans l'onglet "Recettes"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2" authorId="0" shapeId="0" xr:uid="{76D6AF35-2E98-44B9-8A68-E24614BA5B70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"Recettes</t>
        </r>
        <r>
          <rPr>
            <sz val="9"/>
            <color indexed="81"/>
            <rFont val="Tahoma"/>
            <family val="2"/>
          </rPr>
          <t>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H2" authorId="0" shapeId="0" xr:uid="{01501891-717B-4EE8-A867-88EC54185736}">
      <text>
        <r>
          <rPr>
            <sz val="8"/>
            <color indexed="81"/>
            <rFont val="Tahoma"/>
            <family val="2"/>
          </rPr>
          <t>EN ROUGE si non rempl</t>
        </r>
        <r>
          <rPr>
            <sz val="9"/>
            <color indexed="81"/>
            <rFont val="Tahoma"/>
            <family val="2"/>
          </rPr>
          <t>i</t>
        </r>
      </text>
    </comment>
    <comment ref="L127" authorId="0" shapeId="0" xr:uid="{DE86B0A8-CA40-4CE9-A68E-21CBF7E15EB4}">
      <text>
        <r>
          <rPr>
            <sz val="8"/>
            <color indexed="81"/>
            <rFont val="Tahoma"/>
            <family val="2"/>
          </rPr>
          <t>En rouge si le total différe de celui indique dans l'onglet "Dépenses"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AG3" authorId="0" shapeId="0" xr:uid="{301FE2A3-B32D-40CD-8DA3-027FA852908E}">
      <text>
        <r>
          <rPr>
            <sz val="8"/>
            <color indexed="81"/>
            <rFont val="Tahoma"/>
            <family val="2"/>
          </rPr>
          <t>EN ROUGE si non rempi</t>
        </r>
      </text>
    </comment>
    <comment ref="X72" authorId="0" shapeId="0" xr:uid="{37E6D001-BB3C-4F9A-9E04-970D2EA8880D}">
      <text>
        <r>
          <rPr>
            <sz val="8"/>
            <color indexed="81"/>
            <rFont val="Tahoma"/>
            <family val="2"/>
          </rPr>
          <t>EN ROUGE si le coût total du projet diffère de montant totat figurant dans l'onglet "Etat récapitulatif des dépenses"</t>
        </r>
      </text>
    </comment>
    <comment ref="AC72" authorId="0" shapeId="0" xr:uid="{9D68A132-9E56-421C-9287-055404BA67A2}">
      <text>
        <r>
          <rPr>
            <sz val="9"/>
            <color indexed="81"/>
            <rFont val="Tahoma"/>
            <family val="2"/>
          </rPr>
          <t>E</t>
        </r>
        <r>
          <rPr>
            <sz val="8"/>
            <color indexed="81"/>
            <rFont val="Tahoma"/>
            <family val="2"/>
          </rPr>
          <t>N ROUGE si la sommes des coûts de personnels salariés détachés français diffère de celle figurant dans l'onglet "NonNuméraires"</t>
        </r>
      </text>
    </comment>
    <comment ref="AD72" authorId="0" shapeId="0" xr:uid="{1D09AD22-45BD-408D-BA26-B5BDB26DEBB8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de celle figurant dans l'onglet "NonNuméraires"</t>
        </r>
      </text>
    </comment>
    <comment ref="AE72" authorId="0" shapeId="0" xr:uid="{21BDBBE1-5B6F-4B81-B4EB-E67005A3262E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"NonNuméraires"</t>
        </r>
      </text>
    </comment>
    <comment ref="AF72" authorId="0" shapeId="0" xr:uid="{4EB7B04C-4494-4D95-8B96-3E48E6A186EB}">
      <text>
        <r>
          <rPr>
            <sz val="9"/>
            <color indexed="81"/>
            <rFont val="Tahoma"/>
            <family val="2"/>
          </rPr>
          <t>E</t>
        </r>
        <r>
          <rPr>
            <sz val="8"/>
            <color indexed="81"/>
            <rFont val="Tahoma"/>
            <family val="2"/>
          </rPr>
          <t>N ROUGE SI la somme des CVN française + locale diffère de celle figurant dans les onglets "Recettes" et "NonNuméraires"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AC52" authorId="0" shapeId="0" xr:uid="{34D1B6F1-1B5B-4917-AC8D-C95AC1E00BB9}">
      <text>
        <r>
          <rPr>
            <sz val="8"/>
            <color indexed="81"/>
            <rFont val="Tahoma"/>
            <family val="2"/>
          </rPr>
          <t>EN ROUGE si la somme des salaires valorisés diffère de celle figurant dans l'onglet "NonNumeraire"</t>
        </r>
      </text>
    </comment>
    <comment ref="AD52" authorId="0" shapeId="0" xr:uid="{848A5B99-0E39-4BDC-ADB6-E9D8D9AE3B93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"NonNuméraires"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Z5" authorId="0" shapeId="0" xr:uid="{EA793EC9-B907-45CE-A216-133D92968FD8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X23" authorId="0" shapeId="0" xr:uid="{2BEF09BF-C2C1-4DC4-B0AE-BEB13DD4E575}">
      <text>
        <r>
          <rPr>
            <sz val="8"/>
            <color indexed="81"/>
            <rFont val="Tahoma"/>
            <family val="2"/>
          </rPr>
          <t>EN ROUGE si la sommes des coûts de personnels salariés détachés français diffère de celle figurant dans l'onglet "Dépenses"</t>
        </r>
      </text>
    </comment>
    <comment ref="X41" authorId="0" shapeId="0" xr:uid="{1789A795-D6A2-4D3D-9CAA-D9C0C39F0C81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de celle figurant dans l'onglet "Dépenses"</t>
        </r>
      </text>
    </comment>
    <comment ref="X44" authorId="0" shapeId="0" xr:uid="{3736F784-AC40-458F-8F33-F54E9B2CD7B6}">
      <text>
        <r>
          <rPr>
            <sz val="8"/>
            <color indexed="81"/>
            <rFont val="Tahoma"/>
            <family val="2"/>
          </rPr>
          <t>EN ROUGE si le montant  des charges de personnels salariés valorisé diffère de celui figurant dans l'onglet "Recettes"</t>
        </r>
      </text>
    </comment>
    <comment ref="X92" authorId="0" shapeId="0" xr:uid="{4DB49D9F-E150-4F1D-952D-9A79BC82C41D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"Recettes"</t>
        </r>
      </text>
    </comment>
  </commentList>
</comments>
</file>

<file path=xl/sharedStrings.xml><?xml version="1.0" encoding="utf-8"?>
<sst xmlns="http://schemas.openxmlformats.org/spreadsheetml/2006/main" count="1634" uniqueCount="647">
  <si>
    <t>N°</t>
  </si>
  <si>
    <t>%</t>
  </si>
  <si>
    <t>I</t>
  </si>
  <si>
    <t>SOUS-TOTAL I</t>
  </si>
  <si>
    <t>P</t>
  </si>
  <si>
    <t>P1a</t>
  </si>
  <si>
    <t>P1b</t>
  </si>
  <si>
    <t>P2</t>
  </si>
  <si>
    <t>P3</t>
  </si>
  <si>
    <t>P4</t>
  </si>
  <si>
    <t>Corresp. Rubrique CERFA ASSOS</t>
  </si>
  <si>
    <t>62.1 
64 (régie)</t>
  </si>
  <si>
    <t>60
61.1,2 et 3</t>
  </si>
  <si>
    <t>62.1</t>
  </si>
  <si>
    <t>62.3</t>
  </si>
  <si>
    <t>62.1 et 2
64 (régie)</t>
  </si>
  <si>
    <t xml:space="preserve"> </t>
  </si>
  <si>
    <t xml:space="preserve">HT     </t>
  </si>
  <si>
    <t xml:space="preserve">TTC   </t>
  </si>
  <si>
    <t>Identification de l'émetteur</t>
  </si>
  <si>
    <t>référence de la facture</t>
  </si>
  <si>
    <t>TOTAL</t>
  </si>
  <si>
    <t>Chaque signataire certifie sur l'honneur, pour sa partie, l'exactitude de cette déclaration et des documents joints.</t>
  </si>
  <si>
    <t>Comptable public, Expert-comptable ou Commissaire aux comptes</t>
  </si>
  <si>
    <t>Signature et cachet de la structure</t>
  </si>
  <si>
    <t>Signature et cachet</t>
  </si>
  <si>
    <t>Montant en €</t>
  </si>
  <si>
    <t>61.4/62.4
63/ Ch. Ind.</t>
  </si>
  <si>
    <t>Montant 
(en €)</t>
  </si>
  <si>
    <r>
      <rPr>
        <b/>
        <u/>
        <sz val="8"/>
        <color theme="1"/>
        <rFont val="Calibri"/>
        <family val="2"/>
        <scheme val="minor"/>
      </rPr>
      <t>Statut :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- Projetée
- Demandée
- Acquise</t>
    </r>
  </si>
  <si>
    <t>Pu</t>
  </si>
  <si>
    <t>Pr</t>
  </si>
  <si>
    <t>BAILLEURS PRIVES</t>
  </si>
  <si>
    <t>Collectivités territoriales</t>
  </si>
  <si>
    <t>Agences de l'eau</t>
  </si>
  <si>
    <t>1% Oudin
(en €)</t>
  </si>
  <si>
    <t>Autres
(en €)</t>
  </si>
  <si>
    <t>Préciser
(Tholière etc…)</t>
  </si>
  <si>
    <t>dont mobilisations de fonds  dédiés</t>
  </si>
  <si>
    <t>Pu1</t>
  </si>
  <si>
    <t>Pu1.1</t>
  </si>
  <si>
    <t>Pu1.2</t>
  </si>
  <si>
    <t>Pu1.3</t>
  </si>
  <si>
    <t>Régions</t>
  </si>
  <si>
    <t>Pu2.1</t>
  </si>
  <si>
    <t>Départements</t>
  </si>
  <si>
    <t>Intercommunalités</t>
  </si>
  <si>
    <t>Communes</t>
  </si>
  <si>
    <t>Pu1.4</t>
  </si>
  <si>
    <t>Ministères</t>
  </si>
  <si>
    <t>UE, ETAT et établissement publics</t>
  </si>
  <si>
    <t>Union Européenne</t>
  </si>
  <si>
    <t>NOM</t>
  </si>
  <si>
    <t>Pu2</t>
  </si>
  <si>
    <t>Pu2.2</t>
  </si>
  <si>
    <t>Pu2.3</t>
  </si>
  <si>
    <t>Pu2.4</t>
  </si>
  <si>
    <t>Autres Etablissements Public</t>
  </si>
  <si>
    <t>Entreprise/ Fondation</t>
  </si>
  <si>
    <t>Particuliers</t>
  </si>
  <si>
    <t>Autres</t>
  </si>
  <si>
    <t>Pr1</t>
  </si>
  <si>
    <t>Pr2</t>
  </si>
  <si>
    <t>Pr3</t>
  </si>
  <si>
    <t>Porteur du projet</t>
  </si>
  <si>
    <t>70/ 73
76 à 79
87</t>
  </si>
  <si>
    <t>Catégorie</t>
  </si>
  <si>
    <t>*</t>
  </si>
  <si>
    <t>SOUS-TOTAL</t>
  </si>
  <si>
    <t>Agence de l'eau Rhin-Meuse</t>
  </si>
  <si>
    <t>TOTAL
conventionné
(en €)</t>
  </si>
  <si>
    <t xml:space="preserve"> Formation</t>
  </si>
  <si>
    <t>Expertise</t>
  </si>
  <si>
    <t>Sensibil.</t>
  </si>
  <si>
    <t>NOMBRE DE JOURS/HOMME PREVISIONNEL PAR MISSION</t>
  </si>
  <si>
    <t>P1d</t>
  </si>
  <si>
    <t>TOTAL RS = RS1 + RS2</t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</si>
  <si>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</si>
  <si>
    <t>Frais de missions associés</t>
  </si>
  <si>
    <t xml:space="preserve">Frais adm., fonction., divers et imprévus
</t>
  </si>
  <si>
    <t>DONATEUR</t>
  </si>
  <si>
    <t>NATURE DU DON</t>
  </si>
  <si>
    <t>Portage de projet</t>
  </si>
  <si>
    <t>Conduite</t>
  </si>
  <si>
    <t>Communication</t>
  </si>
  <si>
    <t>Infrastructures</t>
  </si>
  <si>
    <t>Ingénierie</t>
  </si>
  <si>
    <t>QUANTITE D'UNITES PAR MISSION</t>
  </si>
  <si>
    <t>Prix Unitaire
 (en €)</t>
  </si>
  <si>
    <t>Acquisition de matières, fournitures et services</t>
  </si>
  <si>
    <t>SOUS-TOTAL/</t>
  </si>
  <si>
    <t>SOUS TOTAL RS1/Mission (en €)</t>
  </si>
  <si>
    <t>SOUS-TOTAL RS1/ Mission (en J/H)</t>
  </si>
  <si>
    <r>
      <t xml:space="preserve">SOUS TOTAL RS1+RS2/ Mission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</si>
  <si>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r>
      <t xml:space="preserve">SOUS TOTAL RS1+RS2/ Rubrique de charges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</si>
  <si>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SOUS TOTAL CNV2/Mission (en €)</t>
  </si>
  <si>
    <t>SOUS-TOTAL CNV2/ Mission (en Nbre de dons)</t>
  </si>
  <si>
    <t>SOUS TOTAL RS1/ Rubrique de charges (en €)</t>
  </si>
  <si>
    <t>SOUS TOTAL RS2/ Rubrique de charges (en €)</t>
  </si>
  <si>
    <t>NOM DE L'AGENT</t>
  </si>
  <si>
    <t>ORGANISME</t>
  </si>
  <si>
    <t>Date d'acquitt.t</t>
  </si>
  <si>
    <t>Commune
Départ</t>
  </si>
  <si>
    <t>Commune
Retour</t>
  </si>
  <si>
    <t>Date début de mission</t>
  </si>
  <si>
    <t>Date fin de mission</t>
  </si>
  <si>
    <t>NOMBRE DE JOURS/HOMME rapporté</t>
  </si>
  <si>
    <r>
      <t xml:space="preserve">REPARTITION DES RESSOURCES </t>
    </r>
    <r>
      <rPr>
        <b/>
        <sz val="10"/>
        <color rgb="FFFF0000"/>
        <rFont val="Calibri"/>
        <family val="2"/>
        <scheme val="minor"/>
      </rPr>
      <t>PREVISIONNELLES</t>
    </r>
  </si>
  <si>
    <t>RUBRIQUE DE RESSOURCE</t>
  </si>
  <si>
    <t>QUANTITE D'UNITES rapportées</t>
  </si>
  <si>
    <r>
      <t xml:space="preserve">CHARGES VALORISEES </t>
    </r>
    <r>
      <rPr>
        <b/>
        <sz val="10"/>
        <color rgb="FFFF0000"/>
        <rFont val="Calibri"/>
        <family val="2"/>
        <scheme val="minor"/>
      </rPr>
      <t>PREVISIONNELLES</t>
    </r>
  </si>
  <si>
    <t>SOUS-TOTAL Pu</t>
  </si>
  <si>
    <t>SOUS-TOTAL Pr</t>
  </si>
  <si>
    <t>ACTIONS SOCIETALES ET/OU D'ACCOMPAGNEMENT</t>
  </si>
  <si>
    <t>Actions sociétales et/ou d'accompagnement</t>
  </si>
  <si>
    <t>Actions societ. et/ou d'accomp.</t>
  </si>
  <si>
    <t>Evaluation</t>
  </si>
  <si>
    <t>BAILLEURS PUBLICS</t>
  </si>
  <si>
    <t>Commentaires sur les écarts significatifs</t>
  </si>
  <si>
    <r>
      <t xml:space="preserve">Justificatif d'estimation prévisionnelle
</t>
    </r>
    <r>
      <rPr>
        <i/>
        <sz val="8"/>
        <color theme="1" tint="0.34998626667073579"/>
        <rFont val="Calibri"/>
        <family val="2"/>
        <scheme val="minor"/>
      </rPr>
      <t>(convention, lettre d'intention, notification de décision…)</t>
    </r>
  </si>
  <si>
    <t>Devise locale :</t>
  </si>
  <si>
    <t>Montant facturé</t>
  </si>
  <si>
    <t>SOUS-TOTAL RS1+RS2/ Mission (en J/H)</t>
  </si>
  <si>
    <t>SOUS-TOTAL RS1 (en J/H)</t>
  </si>
  <si>
    <t>SOUS TOTAL RS1 (en €)</t>
  </si>
  <si>
    <t>SOUS-TOTAL RS2 (en J/H)</t>
  </si>
  <si>
    <t>SOUS TOTAL RS2 (en €)</t>
  </si>
  <si>
    <t>SOUS-TOTAL RS1+RS2 (en J/H)</t>
  </si>
  <si>
    <r>
      <t xml:space="preserve">SOUS TOTAL RS1+RS2(en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</si>
  <si>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r>
      <t xml:space="preserve">SOUS TOTAL CNV1+CNV2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</si>
  <si>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COLONNES RESERVEES AU BAILLEUR</t>
  </si>
  <si>
    <t>:</t>
  </si>
  <si>
    <t>-</t>
  </si>
  <si>
    <t>PORTAGE ET CHARGES TRANSVERSALES</t>
  </si>
  <si>
    <t>en contribution volontaire en nature</t>
  </si>
  <si>
    <t>Porteur de projet</t>
  </si>
  <si>
    <t>Française</t>
  </si>
  <si>
    <t>Locale</t>
  </si>
  <si>
    <t>Francaise</t>
  </si>
  <si>
    <t>Ch. Ind.</t>
  </si>
  <si>
    <r>
      <t xml:space="preserve">Actions de communication et de capitalisation
</t>
    </r>
    <r>
      <rPr>
        <i/>
        <sz val="8"/>
        <color theme="1"/>
        <rFont val="Calibri"/>
        <family val="2"/>
        <scheme val="minor"/>
      </rPr>
      <t>(Ex : création de supports…)</t>
    </r>
  </si>
  <si>
    <r>
      <t xml:space="preserve">Honoraires et frais de Formation
</t>
    </r>
    <r>
      <rPr>
        <i/>
        <sz val="8"/>
        <color theme="1"/>
        <rFont val="Calibri"/>
        <family val="2"/>
        <scheme val="minor"/>
      </rPr>
      <t>(Ex: formations à l'hygiène, maintenance, stages…)</t>
    </r>
  </si>
  <si>
    <r>
      <rPr>
        <b/>
        <sz val="8"/>
        <color theme="1"/>
        <rFont val="Calibri"/>
        <family val="2"/>
        <scheme val="minor"/>
      </rPr>
      <t xml:space="preserve">Honoraires et frais de Sensibilisation
</t>
    </r>
    <r>
      <rPr>
        <i/>
        <sz val="8"/>
        <color theme="1"/>
        <rFont val="Calibri"/>
        <family val="2"/>
        <scheme val="minor"/>
      </rPr>
      <t>(Ex: campagne sensibilisation, matériel pédagogique…)</t>
    </r>
  </si>
  <si>
    <t>Valeur forfaitaire J/H (en devise locale)</t>
  </si>
  <si>
    <t>Valeur forfaitaire J/H (en €)</t>
  </si>
  <si>
    <r>
      <t xml:space="preserve">TOTAL conventionné
Person. bénévole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</si>
  <si>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r>
      <t xml:space="preserve">TOTAL conventionné
Dons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</si>
  <si>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TOTAL conventionné
Person. bénévole
(en €) (1)</t>
  </si>
  <si>
    <t>TOTAL rapporté
Person. bénévole
(en €) (1)</t>
  </si>
  <si>
    <t>TOTAL conventionné
Dons en nature
(en €) (1)</t>
  </si>
  <si>
    <t>TOTAL rapporté
Dons en nature
(en €) (1)</t>
  </si>
  <si>
    <r>
      <t xml:space="preserve">Personnel détaché
</t>
    </r>
    <r>
      <rPr>
        <b/>
        <i/>
        <sz val="8"/>
        <color theme="1"/>
        <rFont val="Calibri"/>
        <family val="2"/>
        <scheme val="minor"/>
      </rPr>
      <t>(F) &amp; (L)</t>
    </r>
    <r>
      <rPr>
        <b/>
        <sz val="8"/>
        <color theme="1"/>
        <rFont val="Calibri"/>
        <family val="2"/>
        <scheme val="minor"/>
      </rPr>
      <t xml:space="preserve">
(en €)</t>
    </r>
  </si>
  <si>
    <t>P1e</t>
  </si>
  <si>
    <t>Partenaire(s) de projet francais</t>
  </si>
  <si>
    <t>Contributeurs</t>
  </si>
  <si>
    <t>Rp</t>
  </si>
  <si>
    <t>Rp1</t>
  </si>
  <si>
    <t>Rp2</t>
  </si>
  <si>
    <t>Rp3</t>
  </si>
  <si>
    <t>Rp4</t>
  </si>
  <si>
    <t>Partenaire(s) de projet local(aux)</t>
  </si>
  <si>
    <t>TOTAL Pu+Pr+Rp</t>
  </si>
  <si>
    <t>Co-Maître d'ouvrage local</t>
  </si>
  <si>
    <t>N° pièce</t>
  </si>
  <si>
    <t>Nature des charges</t>
  </si>
  <si>
    <t>Commentaire</t>
  </si>
  <si>
    <t>TOTAL DEPENSES</t>
  </si>
  <si>
    <t>Titulaire</t>
  </si>
  <si>
    <r>
      <t>BAILLEURS PUBLICS</t>
    </r>
    <r>
      <rPr>
        <b/>
        <sz val="9"/>
        <rFont val="Calibri"/>
        <family val="2"/>
        <scheme val="minor"/>
      </rPr>
      <t/>
    </r>
  </si>
  <si>
    <r>
      <t xml:space="preserve">REPARTITION DES DEPENSES </t>
    </r>
    <r>
      <rPr>
        <b/>
        <sz val="10"/>
        <color rgb="FFFF0000"/>
        <rFont val="Calibri"/>
        <family val="2"/>
        <scheme val="minor"/>
      </rPr>
      <t>PREVISIONNELLES</t>
    </r>
  </si>
  <si>
    <t>RUBRIQUE DE DEPENSES</t>
  </si>
  <si>
    <t>LIQUIDATION</t>
  </si>
  <si>
    <t>INSTRUCTION</t>
  </si>
  <si>
    <t>Contribution Volontaire en Nature</t>
  </si>
  <si>
    <t>Français</t>
  </si>
  <si>
    <t>Local</t>
  </si>
  <si>
    <t>Personnel expatrié</t>
  </si>
  <si>
    <t>P1c</t>
  </si>
  <si>
    <t>E</t>
  </si>
  <si>
    <t>D</t>
  </si>
  <si>
    <r>
      <t xml:space="preserve">EVALUATION </t>
    </r>
    <r>
      <rPr>
        <i/>
        <sz val="8"/>
        <color theme="1"/>
        <rFont val="Calibri"/>
        <family val="2"/>
        <scheme val="minor"/>
      </rPr>
      <t>(post-opératoire)</t>
    </r>
  </si>
  <si>
    <t>INGENIERIE DE TRAVAUX</t>
  </si>
  <si>
    <t>T</t>
  </si>
  <si>
    <t>SOUS-TOTAL T</t>
  </si>
  <si>
    <t>Cat.</t>
  </si>
  <si>
    <t xml:space="preserve">Description de la dépense </t>
  </si>
  <si>
    <t>TOTAL
(en €)</t>
  </si>
  <si>
    <r>
      <t xml:space="preserve">TOTAL
conventionné
(en €)
</t>
    </r>
    <r>
      <rPr>
        <b/>
        <i/>
        <sz val="8"/>
        <color theme="1" tint="0.34998626667073579"/>
        <rFont val="Calibri"/>
        <family val="2"/>
        <scheme val="minor"/>
      </rPr>
      <t>(assiette retenue à l'instruction)</t>
    </r>
  </si>
  <si>
    <r>
      <t xml:space="preserve">TOTAL
réalisé
</t>
    </r>
    <r>
      <rPr>
        <b/>
        <i/>
        <sz val="8"/>
        <color theme="1" tint="0.34998626667073579"/>
        <rFont val="Calibri"/>
        <family val="2"/>
        <scheme val="minor"/>
      </rPr>
      <t>(assiette justifiée pour la liquidation)</t>
    </r>
  </si>
  <si>
    <t>dont en contribution volontaire en nature</t>
  </si>
  <si>
    <t>EAU</t>
  </si>
  <si>
    <t>DOMAINES CONNEXES</t>
  </si>
  <si>
    <t>TRAVAUX &amp; INFRASTRUCTURES</t>
  </si>
  <si>
    <t>P1</t>
  </si>
  <si>
    <t>Honoraires de conduite de projet</t>
  </si>
  <si>
    <t>DEPENSES</t>
  </si>
  <si>
    <t>RESSOURCES</t>
  </si>
  <si>
    <t>Nature</t>
  </si>
  <si>
    <t>Autres agences de l'eau</t>
  </si>
  <si>
    <t>SOUS-TOTAL RP</t>
  </si>
  <si>
    <t>Numéraire</t>
  </si>
  <si>
    <t>Communication/ capitalisation</t>
  </si>
  <si>
    <t>Poste</t>
  </si>
  <si>
    <t>Poste de dépense</t>
  </si>
  <si>
    <t>Tt</t>
  </si>
  <si>
    <t>SOUS-TOTAL P</t>
  </si>
  <si>
    <t>soit</t>
  </si>
  <si>
    <r>
      <t>DIVERS &amp; IMPREVUS</t>
    </r>
    <r>
      <rPr>
        <i/>
        <sz val="8"/>
        <color theme="1"/>
        <rFont val="Calibri"/>
        <family val="2"/>
        <scheme val="minor"/>
      </rPr>
      <t xml:space="preserve"> (inflation, variation taux de change…)                            </t>
    </r>
    <r>
      <rPr>
        <b/>
        <i/>
        <sz val="10"/>
        <color theme="9" tint="-0.249977111117893"/>
        <rFont val="Calibri"/>
        <family val="2"/>
        <scheme val="minor"/>
      </rPr>
      <t>=&gt; Plafond à 3% du Total Tt-D, soit :</t>
    </r>
  </si>
  <si>
    <r>
      <t xml:space="preserve">EVALUATION </t>
    </r>
    <r>
      <rPr>
        <i/>
        <sz val="8"/>
        <color theme="8" tint="-0.249977111117893"/>
        <rFont val="Calibri"/>
        <family val="2"/>
        <scheme val="minor"/>
      </rPr>
      <t>(post-opératoire)</t>
    </r>
  </si>
  <si>
    <r>
      <t xml:space="preserve">Formation </t>
    </r>
    <r>
      <rPr>
        <i/>
        <sz val="8"/>
        <color rgb="FF002060"/>
        <rFont val="Calibri"/>
        <family val="2"/>
        <scheme val="minor"/>
      </rPr>
      <t>(honoraires &amp; frais locaux)</t>
    </r>
  </si>
  <si>
    <r>
      <t xml:space="preserve">Expertise </t>
    </r>
    <r>
      <rPr>
        <i/>
        <sz val="8"/>
        <color rgb="FF002060"/>
        <rFont val="Calibri"/>
        <family val="2"/>
        <scheme val="minor"/>
      </rPr>
      <t>(honoraires &amp; frais locaux)</t>
    </r>
  </si>
  <si>
    <r>
      <rPr>
        <b/>
        <sz val="9"/>
        <color rgb="FF002060"/>
        <rFont val="Calibri"/>
        <family val="2"/>
        <scheme val="minor"/>
      </rPr>
      <t xml:space="preserve">SOUS-TOTAL P </t>
    </r>
    <r>
      <rPr>
        <b/>
        <i/>
        <sz val="9"/>
        <color theme="9" tint="-0.249977111117893"/>
        <rFont val="Calibri"/>
        <family val="2"/>
        <scheme val="minor"/>
      </rPr>
      <t>(plafonnées à 20%)</t>
    </r>
  </si>
  <si>
    <r>
      <t xml:space="preserve">Sensibilisation </t>
    </r>
    <r>
      <rPr>
        <i/>
        <sz val="8"/>
        <color rgb="FF002060"/>
        <rFont val="Calibri"/>
        <family val="2"/>
        <scheme val="minor"/>
      </rPr>
      <t>(honoraires &amp; frais locaux)</t>
    </r>
  </si>
  <si>
    <t>NOM DU DEMANDEUR</t>
  </si>
  <si>
    <t>Version :</t>
  </si>
  <si>
    <t>mdp-AERMCI</t>
  </si>
  <si>
    <t>EN DEPENSES</t>
  </si>
  <si>
    <t>EN RECETTES</t>
  </si>
  <si>
    <t>VALORISATION DES CONTRIBUTIONS VOLONTAIRES EN NATURE</t>
  </si>
  <si>
    <t>des DEPENSES</t>
  </si>
  <si>
    <t>BUDGET PREVISIONNEL</t>
  </si>
  <si>
    <t>REPARTITION DES DEPENSES PREVISIONNELLES</t>
  </si>
  <si>
    <t>BUDGET EXECUTE</t>
  </si>
  <si>
    <t>ETAT PREVISIONNEL</t>
  </si>
  <si>
    <t>ETAT RECAPITULATIF</t>
  </si>
  <si>
    <t>REPARTITION DES RESSOURCES PREVISIONNELLES</t>
  </si>
  <si>
    <r>
      <rPr>
        <b/>
        <u/>
        <sz val="8"/>
        <color theme="0"/>
        <rFont val="Calibri"/>
        <family val="2"/>
        <scheme val="minor"/>
      </rPr>
      <t>Statut :</t>
    </r>
    <r>
      <rPr>
        <b/>
        <sz val="8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- Projetée
- Demandée
- Acquise</t>
    </r>
  </si>
  <si>
    <r>
      <t xml:space="preserve">Contribution Volontaire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</si>
  <si>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Mission (en €)</t>
  </si>
  <si>
    <t>SOUS TOTAL RS1/ Rubrique de dépenses (en €)</t>
  </si>
  <si>
    <t>SOUS TOTAL RS2/ Rubrique de dépenses (en €)</t>
  </si>
  <si>
    <r>
      <t xml:space="preserve">SOUS TOTAL RS1+RS2/ Rubrique de dépenses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</si>
  <si>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TOTAL CVN = CVN1+CVN2</t>
  </si>
  <si>
    <t>SOUS-TOTAL CVN2/ Mission (en Nbre de dons)</t>
  </si>
  <si>
    <t>SOUS TOTAL CVN2/Mission (en €)</t>
  </si>
  <si>
    <t>SOUS TOTAL CVN2/ Rubrique de charges (en €)</t>
  </si>
  <si>
    <t>SOUS-TOTAL CVN1/ Mission (en J/H)</t>
  </si>
  <si>
    <t>SOUS TOTAL CVN1/Mission (en €)</t>
  </si>
  <si>
    <t>SOUS TOTAL CVN1/ Rubrique de charges (en €)</t>
  </si>
  <si>
    <t>SOUS TOTAL CVN1/ Rubriques de dépenses/recettes (en €)</t>
  </si>
  <si>
    <t>SOUS TOTAL CNV2/ Rubrique de dépenses/recettes (en €)</t>
  </si>
  <si>
    <t>Rubrique de dépenses/recettes (en €)</t>
  </si>
  <si>
    <t>CONTRIBUTION VOLONTAIRE EN NATURE</t>
  </si>
  <si>
    <t>SOUS-TOTAL CVN1 (en J/H)</t>
  </si>
  <si>
    <t>SOUS TOTAL CVN1 (en €)</t>
  </si>
  <si>
    <t>SOUS-TOTAL CVN2 (en Nbre de dons)</t>
  </si>
  <si>
    <t>SOUS TOTAL CVN2 (en €)</t>
  </si>
  <si>
    <t>REPARTITION DES DEPENSES EXECUTEES</t>
  </si>
  <si>
    <t>En cohérence avec le budget prévisionnel</t>
  </si>
  <si>
    <t>(3) Date d’acceptation du devis / date du bon de commande / date de notification du marché</t>
  </si>
  <si>
    <t>(4) à date de l'acquittement</t>
  </si>
  <si>
    <t xml:space="preserve">Nom :  </t>
  </si>
  <si>
    <t xml:space="preserve">Qualité :  </t>
  </si>
  <si>
    <t xml:space="preserve">Date :  </t>
  </si>
  <si>
    <t>Plafond à 3% du Total Tt-D</t>
  </si>
  <si>
    <r>
      <t xml:space="preserve">Contribution Volontaire en Nature (CVN)
(en €) </t>
    </r>
    <r>
      <rPr>
        <b/>
        <i/>
        <sz val="8"/>
        <color theme="0" tint="-0.249977111117893"/>
        <rFont val="Calibri"/>
        <family val="2"/>
        <scheme val="minor"/>
      </rPr>
      <t>(1)</t>
    </r>
  </si>
  <si>
    <t>Aide calculée sur une base :</t>
  </si>
  <si>
    <t>Dépenses françaises :</t>
  </si>
  <si>
    <t>Dépenses locales :</t>
  </si>
  <si>
    <r>
      <t xml:space="preserve">Volontaires en Nature
(en €) </t>
    </r>
    <r>
      <rPr>
        <b/>
        <i/>
        <sz val="8"/>
        <color theme="0" tint="-0.249977111117893"/>
        <rFont val="Calibri"/>
        <family val="2"/>
        <scheme val="minor"/>
      </rPr>
      <t>(1)</t>
    </r>
  </si>
  <si>
    <r>
      <t xml:space="preserve">Volontaires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</si>
  <si>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Locaux</t>
  </si>
  <si>
    <t>Fr</t>
  </si>
  <si>
    <t>Loc</t>
  </si>
  <si>
    <t>Personnel du Porteur de projet</t>
  </si>
  <si>
    <t>Personnel du Co-Maître d'ouvrage</t>
  </si>
  <si>
    <t>Personnel Relai local</t>
  </si>
  <si>
    <t>Autre Personnel (opérateur, partenaire…)</t>
  </si>
  <si>
    <t>P1f</t>
  </si>
  <si>
    <t>Co-Maître d'Ouvrage local</t>
  </si>
  <si>
    <t>O</t>
  </si>
  <si>
    <t>Projetée</t>
  </si>
  <si>
    <t>N</t>
  </si>
  <si>
    <t>Demandée</t>
  </si>
  <si>
    <t>Acquise</t>
  </si>
  <si>
    <t>Binaire</t>
  </si>
  <si>
    <t>Statut Rec</t>
  </si>
  <si>
    <t>Nation</t>
  </si>
  <si>
    <r>
      <t xml:space="preserve">Le cas échéant, justificatif d'estimation prévisionnelle
</t>
    </r>
    <r>
      <rPr>
        <i/>
        <sz val="8"/>
        <color theme="0" tint="-0.249977111117893"/>
        <rFont val="Calibri"/>
        <family val="2"/>
        <scheme val="minor"/>
      </rPr>
      <t>(convention, lettre d'intention, notification de décision…)</t>
    </r>
  </si>
  <si>
    <t>Point  fort</t>
  </si>
  <si>
    <t>Point de vigilance</t>
  </si>
  <si>
    <t>Point satisfaisant</t>
  </si>
  <si>
    <t>🤫</t>
  </si>
  <si>
    <t>🙂</t>
  </si>
  <si>
    <t>🤔</t>
  </si>
  <si>
    <t>Efficience</t>
  </si>
  <si>
    <t>Efficacité et faisabilité</t>
  </si>
  <si>
    <t>Le projet est en adéquation avec le contexte institutionnel et la politique de l'eau locale</t>
  </si>
  <si>
    <t>Les justificatifs fournis attestant de la solidité du projet sont conformes et suffisamment étayés</t>
  </si>
  <si>
    <t>⚠ Cette fiche d'auto-évaluation ne génère aucune notation par les porteurs de projet. Son élaboration est animée par la volonté de guider le demandeur à porter toute son attention sur l'ensemble des dimensions affectant les conditions de réussite de son projet.</t>
  </si>
  <si>
    <t>(remplir avec 1 croix)</t>
  </si>
  <si>
    <t>Commentaire éventuel</t>
  </si>
  <si>
    <t>Qualité de renseignement et cohérence du dossier</t>
  </si>
  <si>
    <t>Le cadre logique et les termes de référence encadrant le projet sont clairement formulés, cohérents, structurés et judicieux</t>
  </si>
  <si>
    <r>
      <t xml:space="preserve">Le projet s'inscrit dans les priorités d'intervention des bailleurs
</t>
    </r>
    <r>
      <rPr>
        <i/>
        <sz val="10"/>
        <color theme="0" tint="-0.499984740745262"/>
        <rFont val="Calibri"/>
        <family val="2"/>
        <scheme val="minor"/>
      </rPr>
      <t>(approche globale, volets "eau potable" et "assainissement", lien "investissement/accompagnement sociétal", visée vers un service de l'eau…)</t>
    </r>
  </si>
  <si>
    <t>Pertinence</t>
  </si>
  <si>
    <t>Les rôles et responsabilités des différentes parties prenantes sont clairement définies</t>
  </si>
  <si>
    <t>Les éléments préparatoires de diagnostic, d'élaboration, de définition et de conception du projet ont été portés à un niveau suffisant</t>
  </si>
  <si>
    <t>Le projet s'appuie des engagements robustes des autres parties prenantes, notamment du relai et du co-maître d'ouvrage locaux</t>
  </si>
  <si>
    <t>Le projet dispose de relais locaux mobilisables, fiables et compétents</t>
  </si>
  <si>
    <t>Toutes les capacités et compétences techniques et financières nécessaires à la réalisation du projet sont réunies</t>
  </si>
  <si>
    <t>Le dossier de demande d'aide est complet, argumenté, raisonnablement détaillé et convaincant</t>
  </si>
  <si>
    <t>Stratégie et perspectives</t>
  </si>
  <si>
    <t>Le projet s'appuie sur un ancrage territorial confirmé et sur une bonne connaissance du contexte et des spécificités locales</t>
  </si>
  <si>
    <t>Impacts et effets</t>
  </si>
  <si>
    <t>Viabilité et durabilité</t>
  </si>
  <si>
    <r>
      <t xml:space="preserve">L'équipe projet constituée dispose de l'expérience et des compétences requises pour conduire le projet
</t>
    </r>
    <r>
      <rPr>
        <i/>
        <sz val="10"/>
        <color theme="1" tint="0.499984740745262"/>
        <rFont val="Calibri"/>
        <family val="2"/>
        <scheme val="minor"/>
      </rPr>
      <t>(techniquement, financièrement, administrativement)</t>
    </r>
  </si>
  <si>
    <r>
      <t xml:space="preserve">Le projet contribue au développement local au-delà des services essentiels liés à l'eau
</t>
    </r>
    <r>
      <rPr>
        <i/>
        <sz val="10"/>
        <color theme="1" tint="0.499984740745262"/>
        <rFont val="Calibri"/>
        <family val="2"/>
        <scheme val="minor"/>
      </rPr>
      <t>(amélioration de la santé, développement économique…)</t>
    </r>
  </si>
  <si>
    <r>
      <t xml:space="preserve">Le projet contribue à renforcer la citoyenneté des habitants, à faire émerger une société civile participative et à améliorer les conditions de vie des populations vulnérables </t>
    </r>
    <r>
      <rPr>
        <i/>
        <sz val="10"/>
        <color theme="1" tint="0.499984740745262"/>
        <rFont val="Calibri"/>
        <family val="2"/>
        <scheme val="minor"/>
      </rPr>
      <t>(femmes, enfants, minorités…)</t>
    </r>
  </si>
  <si>
    <t xml:space="preserve">Les risques et points de vigilances sont identifiés et pris en compte dans la définition et le pilotage du projet </t>
  </si>
  <si>
    <t>Le projet répond aux besoins réels de la population locale, recueille son adhésion et sa mobilisation</t>
  </si>
  <si>
    <t>Le service issu du projet s'appuie sur un dispositif de recouvrement des paiements constitué et sur une utilisation des fonds sécurisée</t>
  </si>
  <si>
    <t>Le niveau de sensibilisation et de formation prévu par le projet permet l'appropriation du service et l'adoption pérenne de bonnes pratiques par les usagers</t>
  </si>
  <si>
    <t>Le projet contribue au renforcement de liens de coopération entre le territoire local et un territoire français</t>
  </si>
  <si>
    <t>Le service issu du projet repose sur un équilibre financier couvert par des prévisions réalistes et une tarification compatible avec le consentement à payer des usagers</t>
  </si>
  <si>
    <t>FICHE D'AUTO-EVALUATION DU PROJET</t>
  </si>
  <si>
    <t>Le dispositif de suivi-évaluation et de mesure de l'atteinte des objectifs et des effets du projet est documenté et approprié</t>
  </si>
  <si>
    <t>Les méthodes de rapportage et de bilan d'exécution du projet sont adaptées aux exigences des bailleurs et des parties prenantes</t>
  </si>
  <si>
    <t>Les outils de comptabilité et de gestion financière du projet garantissent la maîtrise et la traçabilité des dépenses</t>
  </si>
  <si>
    <r>
      <t xml:space="preserve">Le projet dispose de moyens de contrôle, de suivi et de maîtrise adéquats pour assurer la bonne exécution du programme
</t>
    </r>
    <r>
      <rPr>
        <i/>
        <sz val="10"/>
        <color theme="1" tint="0.499984740745262"/>
        <rFont val="Calibri"/>
        <family val="2"/>
        <scheme val="minor"/>
      </rPr>
      <t>(respect des prévisions, conformité des réalisations, agilité face aux aléas…)</t>
    </r>
  </si>
  <si>
    <r>
      <t xml:space="preserve">Les solutions et réponses aux besoins locaux sont adaptées et réalistes
</t>
    </r>
    <r>
      <rPr>
        <b/>
        <i/>
        <sz val="10"/>
        <color theme="1" tint="0.499984740745262"/>
        <rFont val="Calibri"/>
        <family val="2"/>
        <scheme val="minor"/>
      </rPr>
      <t>(types d'infrastructures, niveau(x) de service(s) attendu(s), méthodes d'accompagnement...)</t>
    </r>
  </si>
  <si>
    <t>Le budget alloué au projet est maîtrisé, consolidé et repose sur des prévisions de dépenses et de co-financement fiabilisées</t>
  </si>
  <si>
    <t>Le projet identifie et répond aux besoins en formation et en renforcement de compétences pour professionnaliser et autonomiser les gestionnaires, techniciens et personnels en charge du service</t>
  </si>
  <si>
    <t>Le projet aboutit à la mise en place d'un service performant, transparent et équitable pour tous</t>
  </si>
  <si>
    <t>Le projet institue l'organisation d'une structure de gestion et d'un service d'exploitation fonctionnels et opérationnels</t>
  </si>
  <si>
    <t>Le projet identifie les prestataires compétents à la maintenance et à l'entretien des infrastructures réalisées</t>
  </si>
  <si>
    <t>La conception du service mis en place par le projet tient compte des coutumes sociales, culturelles et religieuses locales</t>
  </si>
  <si>
    <t>Le projet prend en compte l'ensemble des usages de l'eau et n'altère ni la qualité ni la disponibilité des ressources en eau</t>
  </si>
  <si>
    <t>Le projet constitue une opération exemplaire et reproductible, en capacité d'inspirer d'autres projets et/ou la politique de l'eau locale</t>
  </si>
  <si>
    <t>Plafond à 20% I+T+A conventionné</t>
  </si>
  <si>
    <t>PLAN DE FINANCEMENT EXECUTE</t>
  </si>
  <si>
    <t>TOTAL (en €)</t>
  </si>
  <si>
    <t>Exécuté</t>
  </si>
  <si>
    <t>Prévu</t>
  </si>
  <si>
    <t>Valorisation</t>
  </si>
  <si>
    <t>(Raison sociale de l'Entreprise/du Prestataire etc...)</t>
  </si>
  <si>
    <t>CVN2 : DONS EN NATURE</t>
  </si>
  <si>
    <r>
      <t xml:space="preserve">Taux change pour 1 € </t>
    </r>
    <r>
      <rPr>
        <b/>
        <i/>
        <sz val="10"/>
        <color theme="0" tint="-0.249977111117893"/>
        <rFont val="Calibri"/>
        <family val="2"/>
        <scheme val="minor"/>
      </rPr>
      <t>(à date de la demande)</t>
    </r>
  </si>
  <si>
    <r>
      <t xml:space="preserve">Taux change pour 1 € </t>
    </r>
    <r>
      <rPr>
        <b/>
        <i/>
        <sz val="10"/>
        <color theme="0" tint="-0.249977111117893"/>
        <rFont val="Calibri"/>
        <family val="2"/>
        <scheme val="minor"/>
      </rPr>
      <t>(en moyenne sur la durée du projet)</t>
    </r>
  </si>
  <si>
    <t>Unité de compte
(ml, m2, m3…)</t>
  </si>
  <si>
    <t>Taux RP Loc</t>
  </si>
  <si>
    <t>Fr (hors CVN)</t>
  </si>
  <si>
    <t>Loc :</t>
  </si>
  <si>
    <t>Taux RP Fr (hors CVN)</t>
  </si>
  <si>
    <t>+</t>
  </si>
  <si>
    <r>
      <t xml:space="preserve">Coef. de convers. du </t>
    </r>
    <r>
      <rPr>
        <b/>
        <sz val="9"/>
        <color rgb="FFFF0000"/>
        <rFont val="Calibri"/>
        <family val="2"/>
        <scheme val="minor"/>
      </rPr>
      <t>taux d'aide</t>
    </r>
    <r>
      <rPr>
        <b/>
        <sz val="9"/>
        <color theme="1"/>
        <rFont val="Calibri"/>
        <family val="2"/>
        <scheme val="minor"/>
      </rPr>
      <t xml:space="preserve"> cofin. :</t>
    </r>
  </si>
  <si>
    <r>
      <t xml:space="preserve">Coef. de convers. de </t>
    </r>
    <r>
      <rPr>
        <b/>
        <sz val="9"/>
        <color rgb="FFFF0000"/>
        <rFont val="Calibri"/>
        <family val="2"/>
        <scheme val="minor"/>
      </rPr>
      <t>l'aide</t>
    </r>
    <r>
      <rPr>
        <b/>
        <sz val="9"/>
        <color theme="1"/>
        <rFont val="Calibri"/>
        <family val="2"/>
        <scheme val="minor"/>
      </rPr>
      <t xml:space="preserve"> cofin.:</t>
    </r>
  </si>
  <si>
    <t>Référ. pièce</t>
  </si>
  <si>
    <t>Annexe 1C</t>
  </si>
  <si>
    <t>Annexe 2</t>
  </si>
  <si>
    <t>NaturDep</t>
  </si>
  <si>
    <t>FraisMission</t>
  </si>
  <si>
    <t>Repas</t>
  </si>
  <si>
    <t>Logement</t>
  </si>
  <si>
    <t>Transport</t>
  </si>
  <si>
    <t>TOTAL Valorisations</t>
  </si>
  <si>
    <t>Frais adm., fonction., divers et imprévus</t>
  </si>
  <si>
    <t>Investissement Immobilier</t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</si>
  <si>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forage, terrass.t, réseaux... -)</t>
    </r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</si>
  <si>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blocs sanitaires, latrines, réseaux... -)</t>
    </r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</si>
  <si>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aménagements "naturels", plantations... -)</t>
    </r>
  </si>
  <si>
    <t>Rpf</t>
  </si>
  <si>
    <t>Rpl</t>
  </si>
  <si>
    <t>Rpf1</t>
  </si>
  <si>
    <t>Rpf2</t>
  </si>
  <si>
    <t>Rpl1</t>
  </si>
  <si>
    <t>Rpl2</t>
  </si>
  <si>
    <t>SOUS-TOTAL Rpf</t>
  </si>
  <si>
    <t>SOUS-TOTAL Rpl</t>
  </si>
  <si>
    <t>Taux Rp</t>
  </si>
  <si>
    <t>Taux Rpf (hors CVN)</t>
  </si>
  <si>
    <t>Taux Rpl</t>
  </si>
  <si>
    <r>
      <t>CHARGES VALORISEES PREVISIONNELLES (</t>
    </r>
    <r>
      <rPr>
        <i/>
        <sz val="10"/>
        <color theme="0"/>
        <rFont val="Calibri"/>
        <family val="2"/>
        <scheme val="minor"/>
      </rPr>
      <t>nota : lignes supplémentaire affichables)</t>
    </r>
  </si>
  <si>
    <r>
      <t xml:space="preserve">CHARGES VALORISEES PREVISIONNELLES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</si>
  <si>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r>
      <t xml:space="preserve">CHARGES VALORISEES EXECUTEES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</si>
  <si>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r>
      <t xml:space="preserve">CHARGES VALORISEES EXECUTEES </t>
    </r>
    <r>
      <rPr>
        <i/>
        <sz val="10"/>
        <color rgb="FFFFFFFF"/>
        <rFont val="Calibri"/>
        <family val="2"/>
        <scheme val="minor"/>
      </rPr>
      <t>(nota : lignes supplémentaire affichables)</t>
    </r>
  </si>
  <si>
    <t>DIVERS ET IMPREVUS</t>
  </si>
  <si>
    <t>françaises</t>
  </si>
  <si>
    <t>locales</t>
  </si>
  <si>
    <t>Frais administratif et de fonctionnement</t>
  </si>
  <si>
    <r>
      <t xml:space="preserve">PLAN DE FINANCEMENT PREVISIONNEL </t>
    </r>
    <r>
      <rPr>
        <b/>
        <sz val="16"/>
        <color rgb="FFFF0000"/>
        <rFont val="Calibri"/>
        <family val="2"/>
        <scheme val="minor"/>
      </rPr>
      <t>CONVENTIONNE AERM</t>
    </r>
  </si>
  <si>
    <t>Listes déroulantes</t>
  </si>
  <si>
    <t>Conventionné</t>
  </si>
  <si>
    <r>
      <t xml:space="preserve">Co-Maître d'ouvrage local </t>
    </r>
    <r>
      <rPr>
        <b/>
        <i/>
        <sz val="8"/>
        <color theme="9" tint="-0.249977111117893"/>
        <rFont val="Calibri"/>
        <family val="2"/>
        <scheme val="minor"/>
      </rPr>
      <t>(5% minimum)</t>
    </r>
  </si>
  <si>
    <t>RESSOURCES PROPRES</t>
  </si>
  <si>
    <r>
      <t xml:space="preserve">Frais administratif et de fonctionnement </t>
    </r>
    <r>
      <rPr>
        <b/>
        <i/>
        <sz val="8"/>
        <color theme="9" tint="-0.249977111117893"/>
        <rFont val="Calibri"/>
        <family val="2"/>
        <scheme val="minor"/>
      </rPr>
      <t>(plafonnés à 10%)</t>
    </r>
  </si>
  <si>
    <t>Les ratios entre les moyens et coûts déployés et les bénéfices attendus sont mesurés et appropriés</t>
  </si>
  <si>
    <t>BUDGET PREVISIONNEL EN RESSOURCES (coûts détaillés indicatifs)</t>
  </si>
  <si>
    <t>dont ressources valorisées</t>
  </si>
  <si>
    <t>Intensité de l'aide AERM</t>
  </si>
  <si>
    <t>Avec une participation locale de :</t>
  </si>
  <si>
    <t>réparties comme suit</t>
  </si>
  <si>
    <t>Acquisition de matières et fournitures</t>
  </si>
  <si>
    <t>Services</t>
  </si>
  <si>
    <r>
      <rPr>
        <b/>
        <sz val="8"/>
        <color theme="1"/>
        <rFont val="Calibri"/>
        <family val="2"/>
        <scheme val="minor"/>
      </rPr>
      <t>Achats de matériels, fournitures et services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équip.t. tech. et véhicules ; consom., services - main-d'œuvre, locat., assur., sécurité…- )</t>
    </r>
  </si>
  <si>
    <r>
      <t xml:space="preserve">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 xml:space="preserve">hors bénévolat  </t>
    </r>
  </si>
  <si>
    <r>
      <rPr>
        <i/>
        <sz val="8"/>
        <color theme="1" tint="0.34998626667073579"/>
        <rFont val="Calibri"/>
        <family val="2"/>
        <scheme val="minor"/>
      </rPr>
      <t>(1)</t>
    </r>
    <r>
      <rPr>
        <sz val="8"/>
        <color rgb="FFFF0000"/>
        <rFont val="Calibri"/>
        <family val="2"/>
        <scheme val="minor"/>
      </rPr>
      <t xml:space="preserve"> 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 xml:space="preserve">hors bénévolat  </t>
    </r>
  </si>
  <si>
    <t>CVN1 : PERSONNEL BENEVOLE LOCAL</t>
  </si>
  <si>
    <t>Invest.t Immobilier</t>
  </si>
  <si>
    <t>Acq.matières, fourn. &amp; services</t>
  </si>
  <si>
    <t>Commun.</t>
  </si>
  <si>
    <t>Frais adm. &amp; div.</t>
  </si>
  <si>
    <t>Acq. matières et fournitures</t>
  </si>
  <si>
    <t xml:space="preserve">Frais adm. &amp; divers
</t>
  </si>
  <si>
    <t>(1)</t>
  </si>
  <si>
    <r>
      <rPr>
        <i/>
        <sz val="8"/>
        <color theme="1" tint="0.34998626667073579"/>
        <rFont val="Calibri"/>
        <family val="2"/>
        <scheme val="minor"/>
      </rPr>
      <t>(1)</t>
    </r>
    <r>
      <rPr>
        <sz val="8"/>
        <color rgb="FFFF0000"/>
        <rFont val="Calibri"/>
        <family val="2"/>
        <scheme val="minor"/>
      </rPr>
      <t xml:space="preserve"> 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>hors bénévolat</t>
    </r>
  </si>
  <si>
    <r>
      <t xml:space="preserve">Contribution Volontaire en Nature
(en €) </t>
    </r>
    <r>
      <rPr>
        <i/>
        <sz val="8"/>
        <color theme="0" tint="-0.499984740745262"/>
        <rFont val="Calibri"/>
        <family val="2"/>
        <scheme val="minor"/>
      </rPr>
      <t>(1)</t>
    </r>
  </si>
  <si>
    <r>
      <t xml:space="preserve">Volontaires en Nature
(en €) </t>
    </r>
    <r>
      <rPr>
        <b/>
        <i/>
        <sz val="8"/>
        <color theme="0" tint="-0.499984740745262"/>
        <rFont val="Calibri"/>
        <family val="2"/>
        <scheme val="minor"/>
      </rPr>
      <t>(1)</t>
    </r>
  </si>
  <si>
    <r>
      <t xml:space="preserve">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>hors bénévolat</t>
    </r>
  </si>
  <si>
    <t>Contributions valorisées</t>
  </si>
  <si>
    <t>Recettes numéraires</t>
  </si>
  <si>
    <t>Seuil à 20% du Tt si CT</t>
  </si>
  <si>
    <t>Collectivité</t>
  </si>
  <si>
    <t>Association</t>
  </si>
  <si>
    <t>Porteur</t>
  </si>
  <si>
    <t>Plafond à :</t>
  </si>
  <si>
    <t>3% du Total Tt-D</t>
  </si>
  <si>
    <t>Rhin-Meuse</t>
  </si>
  <si>
    <t>Fr  :</t>
  </si>
  <si>
    <t>Taux Rp MOA</t>
  </si>
  <si>
    <t>Taux Rp MOA loc</t>
  </si>
  <si>
    <r>
      <t xml:space="preserve">Honoraires et frais de Formation
</t>
    </r>
    <r>
      <rPr>
        <i/>
        <sz val="8"/>
        <color theme="1"/>
        <rFont val="Calibri"/>
        <family val="2"/>
        <scheme val="minor"/>
      </rPr>
      <t>(Ex: locations salles/matériels, indemnités stagiaires…)</t>
    </r>
  </si>
  <si>
    <t>(1) Les montants totaux doivent être identiques à ceux reportés au Budget Prévisionnel</t>
  </si>
  <si>
    <t>Per diems OU frais de logement/restauration</t>
  </si>
  <si>
    <r>
      <t>(</t>
    </r>
    <r>
      <rPr>
        <i/>
        <u/>
        <sz val="10"/>
        <color theme="0" tint="-0.499984740745262"/>
        <rFont val="Calibri"/>
        <family val="2"/>
        <scheme val="minor"/>
      </rPr>
      <t>pm</t>
    </r>
    <r>
      <rPr>
        <i/>
        <sz val="10"/>
        <color theme="0" tint="-0.499984740745262"/>
        <rFont val="Calibri"/>
        <family val="2"/>
        <scheme val="minor"/>
      </rPr>
      <t xml:space="preserve"> : AID-AAAA-xxxxx)</t>
    </r>
  </si>
  <si>
    <t>N° de l'AIDE AERM</t>
  </si>
  <si>
    <t>AID-</t>
  </si>
  <si>
    <t>Personnel salarié mis à disposition
(en €)</t>
  </si>
  <si>
    <r>
      <t xml:space="preserve">Salaires Pers. mis à dispos.
</t>
    </r>
    <r>
      <rPr>
        <b/>
        <i/>
        <sz val="8"/>
        <color theme="0"/>
        <rFont val="Calibri"/>
        <family val="2"/>
        <scheme val="minor"/>
      </rPr>
      <t>(F) &amp; (L)</t>
    </r>
    <r>
      <rPr>
        <b/>
        <sz val="8"/>
        <color theme="0"/>
        <rFont val="Calibri"/>
        <family val="2"/>
        <scheme val="minor"/>
      </rPr>
      <t xml:space="preserve">
(en €)</t>
    </r>
  </si>
  <si>
    <t>en personnel mis à disposition</t>
  </si>
  <si>
    <r>
      <t xml:space="preserve">Salaires Pers. mis à dispos.
</t>
    </r>
    <r>
      <rPr>
        <b/>
        <i/>
        <sz val="8"/>
        <color theme="1"/>
        <rFont val="Calibri"/>
        <family val="2"/>
        <scheme val="minor"/>
      </rPr>
      <t>(F) &amp; (L)</t>
    </r>
    <r>
      <rPr>
        <b/>
        <sz val="8"/>
        <color theme="1"/>
        <rFont val="Calibri"/>
        <family val="2"/>
        <scheme val="minor"/>
      </rPr>
      <t xml:space="preserve">
(en €)</t>
    </r>
  </si>
  <si>
    <r>
      <t xml:space="preserve">TOTAL rapporté
Pers. mis à dispos.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</si>
  <si>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TOTAL conventionné
Pers. mis à dispos.
(en €) (1)</t>
  </si>
  <si>
    <t>Ensemble des apports matériels ou humains non monétaires mis à dispositions du projet : salariés, bénévoles et dons de biens meubles ou immeubles.</t>
  </si>
  <si>
    <r>
      <t xml:space="preserve">TOTAL conventionné
Pers. mis à dispos.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</si>
  <si>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dont en contribution de personnel mis à disposition</t>
  </si>
  <si>
    <t>Dépenses numéraires</t>
  </si>
  <si>
    <r>
      <t xml:space="preserve">Version
</t>
    </r>
    <r>
      <rPr>
        <i/>
        <sz val="6"/>
        <color theme="1"/>
        <rFont val="Calibri"/>
        <family val="2"/>
        <scheme val="minor"/>
      </rPr>
      <t>mdp-AERMCI</t>
    </r>
  </si>
  <si>
    <r>
      <t xml:space="preserve">Honoraires de conduite de projet
</t>
    </r>
    <r>
      <rPr>
        <i/>
        <sz val="8"/>
        <color theme="1"/>
        <rFont val="Calibri"/>
        <family val="2"/>
        <scheme val="minor"/>
      </rPr>
      <t>(Ex: direction de projet et pilotage; suivi administratif, technique et financier; suivi-contrôle...)</t>
    </r>
  </si>
  <si>
    <t>Nature des intervenants</t>
  </si>
  <si>
    <t>Forfait</t>
  </si>
  <si>
    <t>Le montant de dépenses retenues est forfaitisé et limité de manière à ce que son cumul avec les charges valorisées sur cette même rubrique ne dépasse le seuil plafond de 10%.</t>
  </si>
  <si>
    <t>Salaires Pers. mis à dispos.
(F) &amp; (L)
(en €)</t>
  </si>
  <si>
    <t>Volontaires en Nature
(en €) (1)</t>
  </si>
  <si>
    <t>Libellé de la réalisation ou du livrable</t>
  </si>
  <si>
    <t>HYGIENE ET ASSAINISSEMENT</t>
  </si>
  <si>
    <t>UE, ETAT et établissements publics</t>
  </si>
  <si>
    <r>
      <t xml:space="preserve">PLAN DE FINANCEMENT PREVISIONNEL </t>
    </r>
    <r>
      <rPr>
        <b/>
        <i/>
        <sz val="16"/>
        <color rgb="FFFF0000"/>
        <rFont val="Calibri"/>
        <family val="2"/>
        <scheme val="minor"/>
      </rPr>
      <t>(remplir les onglets bleus)</t>
    </r>
  </si>
  <si>
    <t>Choisir dans liste déroulante</t>
  </si>
  <si>
    <r>
      <t xml:space="preserve">DIVERS ET IMPREVUS </t>
    </r>
    <r>
      <rPr>
        <b/>
        <i/>
        <sz val="8"/>
        <color theme="9" tint="-0.249977111117893"/>
        <rFont val="Calibri"/>
        <family val="2"/>
        <scheme val="minor"/>
      </rPr>
      <t>(plafonnés à 3%)</t>
    </r>
  </si>
  <si>
    <r>
      <t xml:space="preserve">Porteur du projet </t>
    </r>
    <r>
      <rPr>
        <b/>
        <i/>
        <sz val="8"/>
        <color theme="9" tint="-0.249977111117893"/>
        <rFont val="Calibri"/>
        <family val="2"/>
        <scheme val="minor"/>
      </rPr>
      <t>(20% minimum si collectivité)</t>
    </r>
  </si>
  <si>
    <r>
      <t xml:space="preserve">Partenaire(s) de projet francais </t>
    </r>
    <r>
      <rPr>
        <i/>
        <sz val="8"/>
        <color theme="9" tint="-0.249977111117893"/>
        <rFont val="Calibri"/>
        <family val="2"/>
        <scheme val="minor"/>
      </rPr>
      <t>(cf.20% ci-dessus)</t>
    </r>
  </si>
  <si>
    <r>
      <t xml:space="preserve">Partenaire(s) de projet francais </t>
    </r>
    <r>
      <rPr>
        <i/>
        <sz val="8"/>
        <color theme="9" tint="-0.249977111117893"/>
        <rFont val="Calibri"/>
        <family val="2"/>
        <scheme val="minor"/>
      </rPr>
      <t>(cf. 20% ci-dessus)</t>
    </r>
  </si>
  <si>
    <t>Transports...</t>
  </si>
  <si>
    <t>Taux
d'aide</t>
  </si>
  <si>
    <t>Assiette retenue
(en €)</t>
  </si>
  <si>
    <t>Montant
(en €)</t>
  </si>
  <si>
    <t>Convention d'aide</t>
  </si>
  <si>
    <r>
      <t xml:space="preserve">Personnel salarié détaché
</t>
    </r>
    <r>
      <rPr>
        <b/>
        <i/>
        <sz val="8"/>
        <color theme="1"/>
        <rFont val="Calibri"/>
        <family val="2"/>
        <scheme val="minor"/>
      </rPr>
      <t xml:space="preserve">(Fr - </t>
    </r>
    <r>
      <rPr>
        <b/>
        <i/>
        <sz val="8"/>
        <color rgb="FFFF0000"/>
        <rFont val="Calibri"/>
        <family val="2"/>
        <scheme val="minor"/>
      </rPr>
      <t>TVA déduite si récupérée</t>
    </r>
    <r>
      <rPr>
        <b/>
        <i/>
        <sz val="8"/>
        <color theme="1"/>
        <rFont val="Calibri"/>
        <family val="2"/>
        <scheme val="minor"/>
      </rPr>
      <t>) &amp; (Loc)</t>
    </r>
  </si>
  <si>
    <r>
      <t xml:space="preserve">Raison sociale de l'employeur
+ Fonction du SALARIE MIS A DISPOSITION
</t>
    </r>
    <r>
      <rPr>
        <sz val="8"/>
        <color theme="1"/>
        <rFont val="Calibri"/>
        <family val="2"/>
        <scheme val="minor"/>
      </rPr>
      <t>(en option : NOM Prénom)</t>
    </r>
  </si>
  <si>
    <r>
      <t xml:space="preserve">Raison sociale de l'employeur
+ Fonction du SALARIE LOCAL
</t>
    </r>
    <r>
      <rPr>
        <sz val="8"/>
        <color theme="1"/>
        <rFont val="Calibri"/>
        <family val="2"/>
        <scheme val="minor"/>
      </rPr>
      <t>(en option : NOM Prénom)</t>
    </r>
  </si>
  <si>
    <r>
      <t xml:space="preserve">Raison sociale de l'établissement support
+ Fonction du BENEVOLE LOCAL
</t>
    </r>
    <r>
      <rPr>
        <sz val="8"/>
        <color theme="1"/>
        <rFont val="Calibri"/>
        <family val="2"/>
        <scheme val="minor"/>
      </rPr>
      <t>(en option : NOM Prénom)</t>
    </r>
  </si>
  <si>
    <t>Date de signature de l'annexe</t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</si>
  <si>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(mois-AA)</t>
    </r>
  </si>
  <si>
    <r>
      <t xml:space="preserve">Date de remplissage
</t>
    </r>
    <r>
      <rPr>
        <b/>
        <i/>
        <sz val="10"/>
        <color theme="8" tint="-0.249977111117893"/>
        <rFont val="Calibri"/>
        <family val="2"/>
        <scheme val="minor"/>
      </rPr>
      <t>(mm-AA)</t>
    </r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</si>
  <si>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(mm-AA)</t>
    </r>
    <r>
      <rPr>
        <b/>
        <sz val="11"/>
        <color theme="8" tint="-0.249977111117893"/>
        <rFont val="Calibri"/>
        <family val="2"/>
        <scheme val="minor"/>
      </rPr>
      <t>:</t>
    </r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</si>
  <si>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(mm-AA)</t>
    </r>
    <r>
      <rPr>
        <b/>
        <sz val="11"/>
        <color theme="8" tint="-0.249977111117893"/>
        <rFont val="Calibri"/>
        <family val="2"/>
        <scheme val="minor"/>
      </rPr>
      <t xml:space="preserve"> :</t>
    </r>
  </si>
  <si>
    <t>Date de remplissage (mm-AA)</t>
  </si>
  <si>
    <t>NOM DU TITULAIRE DE L'AIDE</t>
  </si>
  <si>
    <t>Montant avec contrôle conversion en €</t>
  </si>
  <si>
    <t>en € (O/N)</t>
  </si>
  <si>
    <r>
      <t xml:space="preserve">Montant en €
</t>
    </r>
    <r>
      <rPr>
        <b/>
        <i/>
        <sz val="9"/>
        <color rgb="FFFF0000"/>
        <rFont val="Calibri"/>
        <family val="2"/>
        <scheme val="minor"/>
      </rPr>
      <t>(</t>
    </r>
    <r>
      <rPr>
        <b/>
        <i/>
        <u/>
        <sz val="9"/>
        <color rgb="FFFF0000"/>
        <rFont val="Calibri"/>
        <family val="2"/>
        <scheme val="minor"/>
      </rPr>
      <t xml:space="preserve">Conversion € </t>
    </r>
    <r>
      <rPr>
        <b/>
        <i/>
        <sz val="9"/>
        <color rgb="FFFF0000"/>
        <rFont val="Calibri"/>
        <family val="2"/>
        <scheme val="minor"/>
      </rPr>
      <t>: arrondir à au nombre à 2 décimales)</t>
    </r>
  </si>
  <si>
    <t>doit être = 0</t>
  </si>
  <si>
    <t>Partie Locale</t>
  </si>
  <si>
    <t>Partie Franç.</t>
  </si>
  <si>
    <t>VPS-Fr : MAÎTRE D'OUVRAGE (TITULAIRE) ou ses MANDATAIRE (OPERATEUR) ou PARTENAIRE(S) FRANCAIS</t>
  </si>
  <si>
    <t>VPS-Loc : CO-MAÎTRE D'OUVR. LOCAL (BENEFICIAIRE) ou ses MANDATAIRE (OPERATEUR) ou PARTENAIRE(S)</t>
  </si>
  <si>
    <t>Contrat de travail Français (O/N)</t>
  </si>
  <si>
    <r>
      <t xml:space="preserve">VPS-Loc : CO-MAÎTRE D'OUVR. </t>
    </r>
    <r>
      <rPr>
        <b/>
        <u/>
        <sz val="9"/>
        <color rgb="FFFF0000"/>
        <rFont val="Calibri"/>
        <family val="2"/>
        <scheme val="minor"/>
      </rPr>
      <t>LOCAL</t>
    </r>
    <r>
      <rPr>
        <b/>
        <sz val="9"/>
        <color rgb="FF002060"/>
        <rFont val="Calibri"/>
        <family val="2"/>
        <scheme val="minor"/>
      </rPr>
      <t xml:space="preserve"> </t>
    </r>
    <r>
      <rPr>
        <b/>
        <i/>
        <sz val="9"/>
        <color rgb="FF002060"/>
        <rFont val="Calibri"/>
        <family val="2"/>
        <scheme val="minor"/>
      </rPr>
      <t>(BENEFICIAIRE)</t>
    </r>
    <r>
      <rPr>
        <b/>
        <sz val="9"/>
        <color rgb="FF002060"/>
        <rFont val="Calibri"/>
        <family val="2"/>
        <scheme val="minor"/>
      </rPr>
      <t xml:space="preserve"> ou ses MANDATAIRE </t>
    </r>
    <r>
      <rPr>
        <b/>
        <i/>
        <sz val="9"/>
        <color rgb="FF002060"/>
        <rFont val="Calibri"/>
        <family val="2"/>
        <scheme val="minor"/>
      </rPr>
      <t>(OPERATEUR) ou PARTENAIRE(S)</t>
    </r>
  </si>
  <si>
    <t xml:space="preserve">Forfait en € </t>
  </si>
  <si>
    <t>Description de la nature des indemnités</t>
  </si>
  <si>
    <t>Taux change pour 1 €</t>
  </si>
  <si>
    <t>Nbre de Perdiem</t>
  </si>
  <si>
    <t>Nbre d'indemn.</t>
  </si>
  <si>
    <t xml:space="preserve">DESCRIPTION DES BENEFICIAIRES (nombre, qualité…) </t>
  </si>
  <si>
    <t>Indemnités forfaitaires locales OU Frais de logement/restauration</t>
  </si>
  <si>
    <t>DEPENSES JUSTIFIEES SOUS FORME DE FORFAITS</t>
  </si>
  <si>
    <t>Remboursements forfaitaires couvrant les frais d'hébergement et de restauration</t>
  </si>
  <si>
    <t>Forfait de dépenses au titre des frais administratifs et de fonctionnement</t>
  </si>
  <si>
    <t>Forfait en devise loc</t>
  </si>
  <si>
    <r>
      <t xml:space="preserve">Forfait en € </t>
    </r>
    <r>
      <rPr>
        <b/>
        <i/>
        <sz val="11"/>
        <color theme="1" tint="0.34998626667073579"/>
        <rFont val="Calibri"/>
        <family val="2"/>
        <scheme val="minor"/>
      </rPr>
      <t>(1)</t>
    </r>
  </si>
  <si>
    <r>
      <t>Date de validation</t>
    </r>
    <r>
      <rPr>
        <b/>
        <sz val="11"/>
        <color theme="0" tint="-0.249977111117893"/>
        <rFont val="Calibri"/>
        <family val="2"/>
        <scheme val="minor"/>
      </rPr>
      <t xml:space="preserve"> </t>
    </r>
    <r>
      <rPr>
        <b/>
        <i/>
        <sz val="11"/>
        <color theme="1" tint="0.34998626667073579"/>
        <rFont val="Calibri"/>
        <family val="2"/>
        <scheme val="minor"/>
      </rPr>
      <t>(3)</t>
    </r>
  </si>
  <si>
    <r>
      <t xml:space="preserve">Taux change pour 1 € </t>
    </r>
    <r>
      <rPr>
        <b/>
        <i/>
        <sz val="11"/>
        <color theme="1" tint="0.34998626667073579"/>
        <rFont val="Calibri"/>
        <family val="2"/>
        <scheme val="minor"/>
      </rPr>
      <t>(4)</t>
    </r>
  </si>
  <si>
    <r>
      <t xml:space="preserve">REPARTITION DES RESSOURCES PERCUES </t>
    </r>
    <r>
      <rPr>
        <b/>
        <i/>
        <sz val="10"/>
        <color theme="0"/>
        <rFont val="Calibri"/>
        <family val="2"/>
        <scheme val="minor"/>
      </rPr>
      <t>(à la date de la demande de solde)</t>
    </r>
  </si>
  <si>
    <r>
      <t xml:space="preserve">TOTAL
</t>
    </r>
    <r>
      <rPr>
        <b/>
        <sz val="8"/>
        <color rgb="FFFF0000"/>
        <rFont val="Calibri"/>
        <family val="2"/>
        <scheme val="minor"/>
      </rPr>
      <t>perçu</t>
    </r>
    <r>
      <rPr>
        <b/>
        <sz val="8"/>
        <color theme="1"/>
        <rFont val="Calibri"/>
        <family val="2"/>
        <scheme val="minor"/>
      </rPr>
      <t xml:space="preserve">
(en €)</t>
    </r>
  </si>
  <si>
    <r>
      <t xml:space="preserve">MONTANT TOTAL EN € DES AIDES PUBLIQUES </t>
    </r>
    <r>
      <rPr>
        <b/>
        <i/>
        <sz val="11"/>
        <color rgb="FF002060"/>
        <rFont val="Calibri"/>
        <family val="2"/>
        <scheme val="minor"/>
      </rPr>
      <t>(hors aide de l'AERM)</t>
    </r>
    <r>
      <rPr>
        <b/>
        <sz val="11"/>
        <color rgb="FF002060"/>
        <rFont val="Calibri"/>
        <family val="2"/>
        <scheme val="minor"/>
      </rPr>
      <t xml:space="preserve"> PERCUES A LA DATE DE LA DEMANDE DE SOLDE </t>
    </r>
    <r>
      <rPr>
        <b/>
        <i/>
        <sz val="11"/>
        <color rgb="FF002060"/>
        <rFont val="Calibri"/>
        <family val="2"/>
        <scheme val="minor"/>
      </rPr>
      <t>(cf. Annexe 1B)</t>
    </r>
  </si>
  <si>
    <t>Perçu</t>
  </si>
  <si>
    <t>LIBELLE DU PROJET</t>
  </si>
  <si>
    <t>DEMANDEUR</t>
  </si>
  <si>
    <t xml:space="preserve">                            (1) Les montants totaux doivent être identiques à ceux reportés au Budget Exécuté</t>
  </si>
  <si>
    <r>
      <t xml:space="preserve">RESSOURCES PERCUES </t>
    </r>
    <r>
      <rPr>
        <b/>
        <i/>
        <sz val="11"/>
        <color theme="0"/>
        <rFont val="Calibri"/>
        <family val="2"/>
        <scheme val="minor"/>
      </rPr>
      <t>(à la date de la demande de solde)</t>
    </r>
  </si>
  <si>
    <t>= (T’- A’) / (T- A)</t>
  </si>
  <si>
    <t>T= montant total
A = aide agence sur T</t>
  </si>
  <si>
    <t>T’= assiette retenue
A’ = aide agence sur T’</t>
  </si>
  <si>
    <t>t = taux d'aide AERM sur montant total</t>
  </si>
  <si>
    <t>t' = taux d'aide AERM sur montant retenu</t>
  </si>
  <si>
    <t>= (1-t') / (1-t)</t>
  </si>
  <si>
    <t>BUDGET PREVISIONNEL EN DEPENSES
(Montants détaillés indicatifs)</t>
  </si>
  <si>
    <t>M</t>
  </si>
  <si>
    <r>
      <rPr>
        <b/>
        <sz val="8"/>
        <color theme="1"/>
        <rFont val="Calibri"/>
        <family val="2"/>
        <scheme val="minor"/>
      </rPr>
      <t>Honoraires d'ingénierie de travaux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 : Etudes de réalisation/ connexes, Maîtrise d'oeuvre, Contrôle, …)</t>
    </r>
  </si>
  <si>
    <t>Indemnités en faveur des parties locales</t>
  </si>
  <si>
    <t>Perdiem en faveur des parties françaises</t>
  </si>
  <si>
    <t>FRAIS DE MISSION</t>
  </si>
  <si>
    <t>TE</t>
  </si>
  <si>
    <t>TA</t>
  </si>
  <si>
    <t>TC</t>
  </si>
  <si>
    <t>TC.i</t>
  </si>
  <si>
    <t>TE.i</t>
  </si>
  <si>
    <t>TE.a</t>
  </si>
  <si>
    <t>TA.i</t>
  </si>
  <si>
    <t>TA.a</t>
  </si>
  <si>
    <t>TC.a</t>
  </si>
  <si>
    <t>AS</t>
  </si>
  <si>
    <t>AS.f</t>
  </si>
  <si>
    <t>AS.s</t>
  </si>
  <si>
    <t>AS.e</t>
  </si>
  <si>
    <t>P4.f</t>
  </si>
  <si>
    <t>P4.l</t>
  </si>
  <si>
    <t>Explication des écarts financiers significatifs</t>
  </si>
  <si>
    <t>Dépenses non numéraires</t>
  </si>
  <si>
    <r>
      <t xml:space="preserve">Dont non numéraires
</t>
    </r>
    <r>
      <rPr>
        <b/>
        <i/>
        <sz val="8"/>
        <color theme="1" tint="0.34998626667073579"/>
        <rFont val="Calibri"/>
        <family val="2"/>
        <scheme val="minor"/>
      </rPr>
      <t>(inclues)</t>
    </r>
  </si>
  <si>
    <t>SOUS-TOTAL AS</t>
  </si>
  <si>
    <t>SOUS-TOTAL M</t>
  </si>
  <si>
    <t>TOTAL = I+T+AS+M+P+E+D</t>
  </si>
  <si>
    <t>SOUS-TOTAL I+T+AS+M</t>
  </si>
  <si>
    <r>
      <t xml:space="preserve">Frais administratifs et de  fonctionnement </t>
    </r>
    <r>
      <rPr>
        <b/>
        <i/>
        <sz val="8"/>
        <color theme="9" tint="-0.249977111117893"/>
        <rFont val="Calibri"/>
        <family val="2"/>
        <scheme val="minor"/>
      </rPr>
      <t>(plafond à 10% de I+T+AS+M)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 : documentation, frais bancaires, taxes, fourniture/équipement....)</t>
    </r>
  </si>
  <si>
    <t>=&gt; Plafond à 20% du montant I+T+AS+M, soit en € :</t>
  </si>
  <si>
    <t xml:space="preserve"> 20% du Tot. I+T+AS+M conventionné</t>
  </si>
  <si>
    <t>AS.E</t>
  </si>
  <si>
    <t>TOTAL I+T+AS+M+P+E+D</t>
  </si>
  <si>
    <t>dont charges non numéraires</t>
  </si>
  <si>
    <t>Région</t>
  </si>
  <si>
    <t>CHARGES DE PERSONNEL SALARIE MIS A DISPOSITION</t>
  </si>
  <si>
    <t xml:space="preserve">CHARGES DE PERSONNEL SALARIE MIS A DISPOSITION </t>
  </si>
  <si>
    <r>
      <t xml:space="preserve">CHARGES PREVISIONNELLES </t>
    </r>
    <r>
      <rPr>
        <i/>
        <sz val="10"/>
        <color rgb="FFFFFFFF"/>
        <rFont val="Calibri"/>
        <family val="2"/>
        <scheme val="minor"/>
      </rPr>
      <t>(nota : lignes supplémentaire affichables)</t>
    </r>
  </si>
  <si>
    <r>
      <t>CHARGES PREVISIONNELLES</t>
    </r>
    <r>
      <rPr>
        <i/>
        <sz val="10"/>
        <color theme="0"/>
        <rFont val="Calibri"/>
        <family val="2"/>
        <scheme val="minor"/>
      </rPr>
      <t xml:space="preserve"> (nota : lignes supplémentaire affichables)</t>
    </r>
  </si>
  <si>
    <r>
      <t xml:space="preserve">CHARGES </t>
    </r>
    <r>
      <rPr>
        <b/>
        <sz val="10"/>
        <color rgb="FFFF0000"/>
        <rFont val="Calibri"/>
        <family val="2"/>
        <scheme val="minor"/>
      </rPr>
      <t>PREVISIONNELLES</t>
    </r>
  </si>
  <si>
    <r>
      <t xml:space="preserve">CHARGES EXECUTEES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</si>
  <si>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r>
      <t xml:space="preserve">CHARGES  EXECUTEES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</si>
  <si>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t>DES CHARGES NON NUMERAIRES</t>
  </si>
  <si>
    <t>Total Person. valorisé (en €)</t>
  </si>
  <si>
    <r>
      <t xml:space="preserve">DEPENSES NUMERAIRES JUSTIFEES PAR FACTURE </t>
    </r>
    <r>
      <rPr>
        <b/>
        <u/>
        <sz val="14"/>
        <color rgb="FFFF0000"/>
        <rFont val="Calibri"/>
        <family val="2"/>
        <scheme val="minor"/>
      </rPr>
      <t>AU TITULAIRE DE L'AIDE</t>
    </r>
    <r>
      <rPr>
        <b/>
        <u/>
        <sz val="14"/>
        <color rgb="FF002060"/>
        <rFont val="Calibri"/>
        <family val="2"/>
        <scheme val="minor"/>
      </rPr>
      <t xml:space="preserve"> D'ACHAT DE SERVICES, DE BIENS ET DE PRESTATIONS TECHNIQUES ET INTELLECTUELLES</t>
    </r>
  </si>
  <si>
    <t>Total M</t>
  </si>
  <si>
    <t>Formation</t>
  </si>
  <si>
    <t>Sensibilisation</t>
  </si>
  <si>
    <t>Ingénierie travaux</t>
  </si>
  <si>
    <t>Prestation associée</t>
  </si>
  <si>
    <t>Trvx AEP-Immob</t>
  </si>
  <si>
    <t>Trvx AEP-Achat</t>
  </si>
  <si>
    <t>Trvx ASS-Immob</t>
  </si>
  <si>
    <t>Trvx ASS-Achat</t>
  </si>
  <si>
    <t>Trvx Connex-Immob</t>
  </si>
  <si>
    <t>Trvx Connex-Achat</t>
  </si>
  <si>
    <t>Prestataires-Portage</t>
  </si>
  <si>
    <r>
      <rPr>
        <b/>
        <i/>
        <u/>
        <sz val="10"/>
        <color rgb="FF00B0F0"/>
        <rFont val="Calibri"/>
        <family val="2"/>
        <scheme val="minor"/>
      </rPr>
      <t>Astuce</t>
    </r>
    <r>
      <rPr>
        <b/>
        <i/>
        <sz val="10"/>
        <color rgb="FF00B0F0"/>
        <rFont val="Calibri"/>
        <family val="2"/>
        <scheme val="minor"/>
      </rPr>
      <t xml:space="preserve"> : Possibilité de "Masquer/ Afficher" les lignes pour optimiser la mise en page et/ou pour faire apparaître les lignes masquées supplémentaires à partir la ligne 85</t>
    </r>
  </si>
  <si>
    <t>Num</t>
  </si>
  <si>
    <t>Description</t>
  </si>
  <si>
    <t>DateValidation</t>
  </si>
  <si>
    <t>€</t>
  </si>
  <si>
    <t>Emetteur</t>
  </si>
  <si>
    <t>Facture</t>
  </si>
  <si>
    <t>Mandate</t>
  </si>
  <si>
    <t>Acquit.t</t>
  </si>
  <si>
    <t>TxChange</t>
  </si>
  <si>
    <t>Montant</t>
  </si>
  <si>
    <t>Pays</t>
  </si>
  <si>
    <t>Étiquettes de lignes</t>
  </si>
  <si>
    <t>Total général</t>
  </si>
  <si>
    <t>Somme de Montant</t>
  </si>
  <si>
    <r>
      <t>REPORT DE L'ANNEXE 1C "</t>
    </r>
    <r>
      <rPr>
        <u/>
        <sz val="14"/>
        <color rgb="FF002060"/>
        <rFont val="Calibri"/>
        <family val="2"/>
        <scheme val="minor"/>
      </rPr>
      <t>ETAT RECAPITULATIF DES CHARGES NON NUMERAIRES</t>
    </r>
    <r>
      <rPr>
        <b/>
        <u/>
        <sz val="14"/>
        <color rgb="FF002060"/>
        <rFont val="Calibri"/>
        <family val="2"/>
        <scheme val="minor"/>
      </rPr>
      <t>"</t>
    </r>
  </si>
  <si>
    <r>
      <t xml:space="preserve">La valeur des charges exécutées mentionnée dans l'Annexe 1C "Etat récapitulatif des dépenses hors numéraires" en montant total cumulé est à reporter ici. Les lettres de missions couvrant les personnels salariés mis à disposition sont à fournir en Annexe 7 de la demande de solde. La part de valorisation locale devra être indiquée dans l'attestation relevant de l'Annexe 2 </t>
    </r>
    <r>
      <rPr>
        <i/>
        <sz val="10"/>
        <color theme="1" tint="0.34998626667073579"/>
        <rFont val="Calibri"/>
        <family val="2"/>
        <scheme val="minor"/>
      </rPr>
      <t>(cf. modèle figurant dans la Liste des annexes du Formulaire de demande de solde)</t>
    </r>
    <r>
      <rPr>
        <sz val="10"/>
        <color theme="1" tint="0.34998626667073579"/>
        <rFont val="Calibri"/>
        <family val="2"/>
        <scheme val="minor"/>
      </rPr>
      <t>.</t>
    </r>
  </si>
  <si>
    <t>Choisir</t>
  </si>
  <si>
    <t>Frais Mission_FR</t>
  </si>
  <si>
    <t>Frais Mission_Loc</t>
  </si>
  <si>
    <t>Montants déclarés en facturés dans l'ERD</t>
  </si>
  <si>
    <t>Frais Mission PERDIEM</t>
  </si>
  <si>
    <t>Equivalence déclarée dans l'onglet "Dépenses"</t>
  </si>
  <si>
    <t>Reporting/ Catégorie des montants déclarée dans l'onglet "Dépenses"</t>
  </si>
  <si>
    <r>
      <t xml:space="preserve">Taux (en %)
</t>
    </r>
    <r>
      <rPr>
        <b/>
        <i/>
        <sz val="11"/>
        <color theme="1" tint="0.34998626667073579"/>
        <rFont val="Calibri"/>
        <family val="2"/>
        <scheme val="minor"/>
      </rPr>
      <t>(2)</t>
    </r>
  </si>
  <si>
    <t>Déprotéger la feuille pour actualisé les données du Tableau Croisé Dynamique</t>
  </si>
  <si>
    <r>
      <t>Valorisé en recettes</t>
    </r>
    <r>
      <rPr>
        <b/>
        <i/>
        <sz val="8"/>
        <color rgb="FFFF0000"/>
        <rFont val="Calibri"/>
        <family val="2"/>
        <scheme val="minor"/>
      </rPr>
      <t xml:space="preserve"> (*)</t>
    </r>
  </si>
  <si>
    <t>(*) Obligatoirement si collectivité</t>
  </si>
  <si>
    <r>
      <t xml:space="preserve">VPS-Fr : MAÎTRE D'OUVRAGE </t>
    </r>
    <r>
      <rPr>
        <b/>
        <i/>
        <sz val="9"/>
        <color rgb="FF002060"/>
        <rFont val="Calibri"/>
        <family val="2"/>
        <scheme val="minor"/>
      </rPr>
      <t>(TITULAIRE)</t>
    </r>
    <r>
      <rPr>
        <b/>
        <sz val="9"/>
        <color rgb="FF002060"/>
        <rFont val="Calibri"/>
        <family val="2"/>
        <scheme val="minor"/>
      </rPr>
      <t xml:space="preserve"> ou ses MANDATAIRE (</t>
    </r>
    <r>
      <rPr>
        <b/>
        <i/>
        <sz val="9"/>
        <color rgb="FF002060"/>
        <rFont val="Calibri"/>
        <family val="2"/>
        <scheme val="minor"/>
      </rPr>
      <t>OPERATEUR</t>
    </r>
    <r>
      <rPr>
        <b/>
        <sz val="9"/>
        <color rgb="FF002060"/>
        <rFont val="Calibri"/>
        <family val="2"/>
        <scheme val="minor"/>
      </rPr>
      <t xml:space="preserve">) ou PARTENAIRE(S) </t>
    </r>
    <r>
      <rPr>
        <b/>
        <u/>
        <sz val="9"/>
        <color rgb="FFFF0000"/>
        <rFont val="Calibri"/>
        <family val="2"/>
        <scheme val="minor"/>
      </rPr>
      <t>FRANCAIS</t>
    </r>
    <r>
      <rPr>
        <b/>
        <u/>
        <sz val="9"/>
        <color rgb="FF002060"/>
        <rFont val="Calibri"/>
        <family val="2"/>
        <scheme val="minor"/>
      </rPr>
      <t xml:space="preserve"> </t>
    </r>
    <r>
      <rPr>
        <b/>
        <sz val="9"/>
        <color rgb="FF002060"/>
        <rFont val="Calibri"/>
        <family val="2"/>
        <scheme val="minor"/>
      </rPr>
      <t xml:space="preserve">ou son </t>
    </r>
    <r>
      <rPr>
        <b/>
        <u/>
        <sz val="9"/>
        <color rgb="FFFF0000"/>
        <rFont val="Calibri"/>
        <family val="2"/>
        <scheme val="minor"/>
      </rPr>
      <t>Relai Local</t>
    </r>
  </si>
  <si>
    <t>Valorisé en recettes (*)</t>
  </si>
  <si>
    <r>
      <t xml:space="preserve">Valorisé en recettes </t>
    </r>
    <r>
      <rPr>
        <b/>
        <i/>
        <sz val="8"/>
        <color rgb="FFFF0000"/>
        <rFont val="Calibri"/>
        <family val="2"/>
        <scheme val="minor"/>
      </rPr>
      <t>(*)</t>
    </r>
  </si>
  <si>
    <r>
      <t>Montant facturé</t>
    </r>
    <r>
      <rPr>
        <b/>
        <sz val="11"/>
        <color rgb="FFFF0000"/>
        <rFont val="Calibri"/>
        <family val="2"/>
        <scheme val="minor"/>
      </rPr>
      <t xml:space="preserve"> par catégorie</t>
    </r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de dépense</t>
    </r>
  </si>
  <si>
    <t>Catégorie de dépense</t>
  </si>
  <si>
    <t>Non numéraires</t>
  </si>
  <si>
    <t>Total</t>
  </si>
  <si>
    <t>Total Géneral</t>
  </si>
  <si>
    <t>Hors Titulaire</t>
  </si>
  <si>
    <t>Frais adm./f.</t>
  </si>
  <si>
    <t>Frais Mission_FR_Perdiem</t>
  </si>
  <si>
    <t>Frais Mission_Loc_Perdiem</t>
  </si>
  <si>
    <r>
      <t xml:space="preserve">Les depenses prises en charge par le Relai local doivent faire l'objet d'une </t>
    </r>
    <r>
      <rPr>
        <u/>
        <sz val="11"/>
        <color theme="1" tint="0.34998626667073579"/>
        <rFont val="Calibri"/>
        <family val="2"/>
        <scheme val="minor"/>
      </rPr>
      <t>facture au nom du Titulaire de l'aide et son montant doit être reporté par catégorie de dépenses dans le tableau ci-dessous</t>
    </r>
    <r>
      <rPr>
        <sz val="11"/>
        <color theme="1" tint="0.34998626667073579"/>
        <rFont val="Calibri"/>
        <family val="2"/>
        <scheme val="minor"/>
      </rPr>
      <t>. Cette facture doit impérativement comporter le récapitulatif des dépenses concernées et être fournie à l'agence de l'eau accompagnée des factures correspondantes au nom du Relai local.</t>
    </r>
  </si>
  <si>
    <r>
      <t xml:space="preserve">Les dépenses prises en charge par le Co-Maître d'ouvrage local au titre de sa contribution au projet en ressources numéraires, doivent être justifées par une attestation datée et signée par son représentant </t>
    </r>
    <r>
      <rPr>
        <i/>
        <sz val="11"/>
        <color theme="1" tint="0.34998626667073579"/>
        <rFont val="Calibri"/>
        <family val="2"/>
        <scheme val="minor"/>
      </rPr>
      <t>(cf. modèle figurant dans la Liste des annexes du Formulaire de demande de solde)</t>
    </r>
  </si>
  <si>
    <t>Pièce</t>
  </si>
  <si>
    <r>
      <t xml:space="preserve">Montant en €
</t>
    </r>
    <r>
      <rPr>
        <b/>
        <sz val="8"/>
        <color rgb="FFFF0000"/>
        <rFont val="Calibri"/>
        <family val="2"/>
        <scheme val="minor"/>
      </rPr>
      <t>(inférieur ou égale à la contribution locale en ressource numéraire)</t>
    </r>
  </si>
  <si>
    <t>Description de la dépense
(Emetteur de la facture)</t>
  </si>
  <si>
    <t>HORS CHAMP DE LA CERTIFICATION COMPTABLE :</t>
  </si>
  <si>
    <t>DEPENSES NON FACTUREES AU TITULAIRE DE L'AIDE</t>
  </si>
  <si>
    <r>
      <rPr>
        <b/>
        <sz val="14"/>
        <color rgb="FF7030A0"/>
        <rFont val="Calibri"/>
        <family val="2"/>
        <scheme val="minor"/>
      </rPr>
      <t>Dépenses prises en charge</t>
    </r>
    <r>
      <rPr>
        <b/>
        <sz val="14"/>
        <color rgb="FF00206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par le Co-Maître d'ouvrage local</t>
    </r>
    <r>
      <rPr>
        <b/>
        <sz val="14"/>
        <color rgb="FF002060"/>
        <rFont val="Calibri"/>
        <family val="2"/>
        <scheme val="minor"/>
      </rPr>
      <t xml:space="preserve"> </t>
    </r>
    <r>
      <rPr>
        <b/>
        <sz val="14"/>
        <color rgb="FF7030A0"/>
        <rFont val="Calibri"/>
        <family val="2"/>
        <scheme val="minor"/>
      </rPr>
      <t>ou ses partenaires et couverte par leur contribution EN RESSOURCES PROPRES NUMERAIRES</t>
    </r>
  </si>
  <si>
    <r>
      <rPr>
        <b/>
        <sz val="14"/>
        <color rgb="FF7030A0"/>
        <rFont val="Calibri"/>
        <family val="2"/>
        <scheme val="minor"/>
      </rPr>
      <t>Dépenses prise en charge</t>
    </r>
    <r>
      <rPr>
        <b/>
        <sz val="14"/>
        <color rgb="FF00206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par le Relai local</t>
    </r>
    <r>
      <rPr>
        <b/>
        <sz val="14"/>
        <color rgb="FF7030A0"/>
        <rFont val="Calibri"/>
        <family val="2"/>
        <scheme val="minor"/>
      </rPr>
      <t xml:space="preserve"> au titre des dépenses réalisées sous forme d'avances et remboursées par le titulaire de l'aide</t>
    </r>
  </si>
  <si>
    <r>
      <t xml:space="preserve">- Seules sont recevables les dépenses conformes aux dispositions prévues par </t>
    </r>
    <r>
      <rPr>
        <u/>
        <sz val="10"/>
        <color theme="1" tint="0.34998626667073579"/>
        <rFont val="Calibri"/>
        <family val="2"/>
        <scheme val="minor"/>
      </rPr>
      <t>toute forme de contrat ou d'acte co-signé</t>
    </r>
    <r>
      <rPr>
        <sz val="10"/>
        <color theme="1" tint="0.34998626667073579"/>
        <rFont val="Calibri"/>
        <family val="2"/>
        <scheme val="minor"/>
      </rPr>
      <t xml:space="preserve"> avec le Titulaire spécifiant les co-responsabilités et les engagements des parties dans la réalisation du projet aidé et dans la gestion des fonds mis en oeuvre.
- Le report des montants des dépenses non facturées par le Titulaire de l'aide de l'agence de l'eau Rhin-Meuse vaut certification par lui que ces dépenses ont été réalisées sous son contrôle, exclusivement au profit du projet aidé.</t>
    </r>
  </si>
  <si>
    <r>
      <t>N° des pièces indiquées dans l'</t>
    </r>
    <r>
      <rPr>
        <b/>
        <sz val="8"/>
        <rFont val="Calibri"/>
        <family val="2"/>
        <scheme val="minor"/>
      </rPr>
      <t>Etat Récapitulatif des dépenses</t>
    </r>
    <r>
      <rPr>
        <b/>
        <sz val="8"/>
        <color theme="0"/>
        <rFont val="Calibri"/>
        <family val="2"/>
        <scheme val="minor"/>
      </rPr>
      <t xml:space="preserve">
</t>
    </r>
  </si>
  <si>
    <r>
      <t xml:space="preserve">Document obligatoire à compléter </t>
    </r>
    <r>
      <rPr>
        <i/>
        <sz val="12"/>
        <color rgb="FFFF0000"/>
        <rFont val="Calibri"/>
        <family val="2"/>
        <scheme val="minor"/>
      </rPr>
      <t>(en veillant à récapituler l'intégralité des dépenses réalisées)</t>
    </r>
    <r>
      <rPr>
        <b/>
        <sz val="18"/>
        <color rgb="FFFF0000"/>
        <rFont val="Calibri"/>
        <family val="2"/>
        <scheme val="minor"/>
      </rPr>
      <t>, à imprimer, à signer/dater par le titutaire de l'aide et son Expert-comptable ou Commissaire aux comptes, à numériser et à joindre à la demande de solde</t>
    </r>
  </si>
  <si>
    <r>
      <t xml:space="preserve">Forfait pour frais administratifs et de  fonctionnement </t>
    </r>
    <r>
      <rPr>
        <b/>
        <i/>
        <sz val="8"/>
        <color theme="9" tint="-0.249977111117893"/>
        <rFont val="Calibri"/>
        <family val="2"/>
        <scheme val="minor"/>
      </rPr>
      <t>(plafond à 10% de I+T+AS+M)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 : documentation, frais bancaires, taxes, fourniture/équipement....)</t>
    </r>
  </si>
  <si>
    <r>
      <rPr>
        <b/>
        <sz val="8"/>
        <color theme="1"/>
        <rFont val="Calibri"/>
        <family val="2"/>
        <scheme val="minor"/>
      </rPr>
      <t>Hon. et frais d'Expertise/ Renforc. de capacités
(</t>
    </r>
    <r>
      <rPr>
        <i/>
        <sz val="8"/>
        <color theme="1"/>
        <rFont val="Calibri"/>
        <family val="2"/>
        <scheme val="minor"/>
      </rPr>
      <t>Ex : Etudes/Expertises, Interprétariat, locations salles/matériels, indemn. stagiaires...)</t>
    </r>
  </si>
  <si>
    <r>
      <rPr>
        <b/>
        <sz val="8"/>
        <color theme="1"/>
        <rFont val="Calibri"/>
        <family val="2"/>
        <scheme val="minor"/>
      </rPr>
      <t xml:space="preserve">Prestations associées
</t>
    </r>
    <r>
      <rPr>
        <i/>
        <sz val="8"/>
        <color theme="1"/>
        <rFont val="Calibri"/>
        <family val="2"/>
        <scheme val="minor"/>
      </rPr>
      <t>(Ex: Maîtrise d'ouvrage déléguée, AMO, Visa Commissaire au compte…)</t>
    </r>
  </si>
  <si>
    <t>Local ou Français</t>
  </si>
  <si>
    <t>Assiette = AERM</t>
  </si>
  <si>
    <t>Taux Rp MOA Fr +</t>
  </si>
  <si>
    <t>Total aides avec même assiette AERM</t>
  </si>
  <si>
    <t>%/ Assiette AERM</t>
  </si>
  <si>
    <r>
      <t>Sans 3</t>
    </r>
    <r>
      <rPr>
        <vertAlign val="superscript"/>
        <sz val="8"/>
        <color rgb="FFFF0000"/>
        <rFont val="Calibri"/>
        <family val="2"/>
        <scheme val="minor"/>
      </rPr>
      <t>ème</t>
    </r>
    <r>
      <rPr>
        <sz val="8"/>
        <color rgb="FFFF0000"/>
        <rFont val="Calibri"/>
        <family val="2"/>
        <scheme val="minor"/>
      </rPr>
      <t xml:space="preserve"> décim.</t>
    </r>
  </si>
  <si>
    <t>Hors CVN</t>
  </si>
  <si>
    <t>CVN</t>
  </si>
  <si>
    <t>PAYS</t>
  </si>
  <si>
    <t>Devise locale</t>
  </si>
  <si>
    <t>Date de remplissage</t>
  </si>
  <si>
    <r>
      <rPr>
        <b/>
        <sz val="8"/>
        <color theme="1"/>
        <rFont val="Calibri"/>
        <family val="2"/>
        <scheme val="minor"/>
      </rPr>
      <t>Achats de matériels, fournitures et services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équip.t. tech. et véhic. ; consom., services - main-d'œuvre, locat., assur., sécurité…- )</t>
    </r>
  </si>
  <si>
    <r>
      <rPr>
        <b/>
        <sz val="8"/>
        <color theme="1"/>
        <rFont val="Calibri"/>
        <family val="2"/>
        <scheme val="minor"/>
      </rPr>
      <t xml:space="preserve">Honoraires et frais de Sensibilisation
</t>
    </r>
    <r>
      <rPr>
        <i/>
        <sz val="8"/>
        <color theme="1"/>
        <rFont val="Calibri"/>
        <family val="2"/>
        <scheme val="minor"/>
      </rPr>
      <t>(Ex: locat. salles/matériel, coûts supports pédag., locat., indemn. stagiaires, médias…)</t>
    </r>
  </si>
  <si>
    <t>Valorisé en recettes</t>
  </si>
  <si>
    <t xml:space="preserve">Identification des prestataires </t>
  </si>
  <si>
    <t>(Raison sociale ou Nature de l'Entreprise/ Intervenant etc… qui facturera sa prestation)</t>
  </si>
  <si>
    <t>Rubrique de dépense</t>
  </si>
  <si>
    <r>
      <rPr>
        <b/>
        <i/>
        <u/>
        <sz val="13"/>
        <color rgb="FFFF0000"/>
        <rFont val="Calibri"/>
        <family val="2"/>
        <scheme val="minor"/>
      </rPr>
      <t>Nota</t>
    </r>
    <r>
      <rPr>
        <b/>
        <i/>
        <sz val="13"/>
        <color rgb="FFFF0000"/>
        <rFont val="Calibri"/>
        <family val="2"/>
        <scheme val="minor"/>
      </rPr>
      <t xml:space="preserve"> : Pour faciliter le remplissage et les contrôles financiers, il est conseiller, pour les factures concernées, d'y distinguer les montants </t>
    </r>
    <r>
      <rPr>
        <b/>
        <i/>
        <u/>
        <sz val="13"/>
        <color rgb="FFFF0000"/>
        <rFont val="Calibri"/>
        <family val="2"/>
        <scheme val="minor"/>
      </rPr>
      <t>par sous-totaux de rubrique de dépense</t>
    </r>
  </si>
  <si>
    <r>
      <t xml:space="preserve">N° de mandat
</t>
    </r>
    <r>
      <rPr>
        <b/>
        <i/>
        <sz val="9"/>
        <color rgb="FFFFFFFF"/>
        <rFont val="Calibri"/>
        <family val="2"/>
        <scheme val="minor"/>
      </rPr>
      <t>(uniq.t pour les collectivités)</t>
    </r>
  </si>
  <si>
    <t>Porteur (Co-M. d'ouv. Fr)</t>
  </si>
  <si>
    <r>
      <t xml:space="preserve">Justificatif(s) founi(s) en Annexe 5
</t>
    </r>
    <r>
      <rPr>
        <i/>
        <sz val="8"/>
        <color theme="0" tint="-0.249977111117893"/>
        <rFont val="Calibri"/>
        <family val="2"/>
        <scheme val="minor"/>
      </rPr>
      <t>(Mémoire technique, Devis, Offre de marché, Note détaillée…)</t>
    </r>
    <r>
      <rPr>
        <i/>
        <sz val="8"/>
        <color theme="0"/>
        <rFont val="Calibri"/>
        <family val="2"/>
        <scheme val="minor"/>
      </rPr>
      <t xml:space="preserve">
</t>
    </r>
    <r>
      <rPr>
        <b/>
        <u/>
        <sz val="8"/>
        <color theme="0"/>
        <rFont val="Calibri"/>
        <family val="2"/>
        <scheme val="minor"/>
      </rPr>
      <t>A défaut :</t>
    </r>
    <r>
      <rPr>
        <i/>
        <sz val="8"/>
        <color theme="0"/>
        <rFont val="Calibri"/>
        <family val="2"/>
        <scheme val="minor"/>
      </rPr>
      <t xml:space="preserve"> inscrire la formule de calcul ou préciser la valeur référence utilisée</t>
    </r>
  </si>
  <si>
    <r>
      <t xml:space="preserve">Justificatif(s) founi(s) en Annexe 5
</t>
    </r>
    <r>
      <rPr>
        <i/>
        <sz val="8"/>
        <color theme="1" tint="0.34998626667073579"/>
        <rFont val="Calibri"/>
        <family val="2"/>
        <scheme val="minor"/>
      </rPr>
      <t xml:space="preserve">(Mémoire technique, Devis, Offre de marché, Note détaillée…)
</t>
    </r>
    <r>
      <rPr>
        <b/>
        <u/>
        <sz val="8"/>
        <color theme="1" tint="0.34998626667073579"/>
        <rFont val="Calibri"/>
        <family val="2"/>
        <scheme val="minor"/>
      </rPr>
      <t>A défaut :</t>
    </r>
    <r>
      <rPr>
        <i/>
        <sz val="8"/>
        <color theme="1" tint="0.34998626667073579"/>
        <rFont val="Calibri"/>
        <family val="2"/>
        <scheme val="minor"/>
      </rPr>
      <t xml:space="preserve"> inscrire la formule de calcul ou préciser la valeur référence utilisée</t>
    </r>
  </si>
  <si>
    <r>
      <t xml:space="preserve">RESSOURCES PROPRES FRANCAISES </t>
    </r>
    <r>
      <rPr>
        <b/>
        <i/>
        <sz val="10"/>
        <color theme="9" tint="-0.249977111117893"/>
        <rFont val="Calibri"/>
        <family val="2"/>
        <scheme val="minor"/>
      </rPr>
      <t xml:space="preserve"> </t>
    </r>
    <r>
      <rPr>
        <b/>
        <i/>
        <sz val="9"/>
        <color theme="9" tint="-0.249977111117893"/>
        <rFont val="Calibri"/>
        <family val="2"/>
        <scheme val="minor"/>
      </rPr>
      <t>=&gt;  Seuil (hors CVN) de 20% minimum du total Tt lorsque le porteur de projet est une collectivité</t>
    </r>
  </si>
  <si>
    <r>
      <t>RESSOURCES PROPRES LOCALES</t>
    </r>
    <r>
      <rPr>
        <b/>
        <i/>
        <sz val="10"/>
        <color theme="9" tint="-0.249977111117893"/>
        <rFont val="Calibri"/>
        <family val="2"/>
        <scheme val="minor"/>
      </rPr>
      <t xml:space="preserve"> </t>
    </r>
    <r>
      <rPr>
        <b/>
        <i/>
        <sz val="9"/>
        <color theme="9" tint="-0.249977111117893"/>
        <rFont val="Calibri"/>
        <family val="2"/>
        <scheme val="minor"/>
      </rPr>
      <t>=&gt;  Seuil (CVN comprises) de 5% minimum du total Tt</t>
    </r>
  </si>
  <si>
    <t>Non numéraire</t>
  </si>
  <si>
    <t>Frais de mission de la PARTIE FRANCAISE</t>
  </si>
  <si>
    <t>Frais de mission de la PARTIE LOCALE</t>
  </si>
  <si>
    <t>FRAIS DE MISSION DES CO-MAÎTRES D'OUVRAGE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</si>
</sst>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#,##0\ &quot;€&quot;;\-#,##0\ &quot;€&quot;"/>
    <numFmt numFmtId="164" formatCode="0.0%"/>
    <numFmt numFmtId="165" formatCode="dd/mm/yy;@"/>
    <numFmt numFmtId="166" formatCode="[$-40C]mmm\-yy;@"/>
    <numFmt numFmtId="167" formatCode="#,##0\ &quot;€&quot;"/>
    <numFmt numFmtId="168" formatCode="#,##0.00000"/>
    <numFmt numFmtId="169" formatCode="0.00000"/>
    <numFmt numFmtId="170" formatCode="#,##0.0"/>
    <numFmt numFmtId="171" formatCode="0.000%"/>
    <numFmt numFmtId="172" formatCode="[$-40C]d\ mmmm\ yyyy;@"/>
  </numFmts>
  <fonts count="15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 tint="0.34998626667073579"/>
      <name val="Calibri"/>
      <family val="2"/>
      <scheme val="minor"/>
    </font>
    <font>
      <b/>
      <i/>
      <sz val="8"/>
      <color theme="1" tint="0.3499862666707357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8"/>
      <color theme="1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8"/>
      <color rgb="FF0070C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9"/>
      <color rgb="FF0070C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</font>
    <font>
      <b/>
      <i/>
      <sz val="10"/>
      <name val="Calibri"/>
      <family val="2"/>
      <scheme val="minor"/>
    </font>
    <font>
      <b/>
      <i/>
      <sz val="8"/>
      <color theme="9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i/>
      <sz val="8"/>
      <color theme="5" tint="0.3999755851924192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sz val="9"/>
      <color theme="9" tint="-0.249977111117893"/>
      <name val="Calibri"/>
      <family val="2"/>
      <scheme val="minor"/>
    </font>
    <font>
      <i/>
      <sz val="8"/>
      <color theme="9" tint="-0.249977111117893"/>
      <name val="Calibri"/>
      <family val="2"/>
      <scheme val="minor"/>
    </font>
    <font>
      <sz val="8"/>
      <color theme="5" tint="0.39997558519241921"/>
      <name val="Calibri"/>
      <family val="2"/>
      <scheme val="minor"/>
    </font>
    <font>
      <i/>
      <sz val="9"/>
      <color theme="9" tint="-0.249977111117893"/>
      <name val="Calibri"/>
      <family val="2"/>
      <scheme val="minor"/>
    </font>
    <font>
      <b/>
      <u/>
      <sz val="8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i/>
      <sz val="8"/>
      <color theme="8" tint="-0.249977111117893"/>
      <name val="Calibri"/>
      <family val="2"/>
      <scheme val="minor"/>
    </font>
    <font>
      <sz val="8"/>
      <color rgb="FF002060"/>
      <name val="Calibri"/>
      <family val="2"/>
      <scheme val="minor"/>
    </font>
    <font>
      <i/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4" tint="-0.249977111117893"/>
      <name val="Cambria"/>
      <family val="1"/>
      <scheme val="major"/>
    </font>
    <font>
      <b/>
      <u/>
      <sz val="8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u/>
      <sz val="8"/>
      <color theme="0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8"/>
      <color theme="0" tint="-0.24997711111789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4"/>
      <color rgb="FF00206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rgb="FF002060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16"/>
      <color theme="1"/>
      <name val="Segoe UI Emoji"/>
      <family val="2"/>
    </font>
    <font>
      <b/>
      <sz val="12"/>
      <color theme="0"/>
      <name val="Calibri"/>
      <family val="2"/>
      <scheme val="minor"/>
    </font>
    <font>
      <b/>
      <sz val="18"/>
      <color theme="4" tint="-0.249977111117893"/>
      <name val="Cambria"/>
      <family val="1"/>
      <scheme val="major"/>
    </font>
    <font>
      <b/>
      <i/>
      <sz val="11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b/>
      <i/>
      <sz val="10"/>
      <color theme="0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color rgb="FFFFFFFF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FF0000"/>
      <name val="Calibri"/>
      <family val="2"/>
    </font>
    <font>
      <u/>
      <sz val="8"/>
      <color rgb="FFFF0000"/>
      <name val="Calibri"/>
      <family val="2"/>
      <scheme val="minor"/>
    </font>
    <font>
      <b/>
      <i/>
      <sz val="8"/>
      <color theme="0" tint="-0.49998474074526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u/>
      <sz val="8"/>
      <color theme="9" tint="-0.249977111117893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i/>
      <u/>
      <sz val="10"/>
      <color theme="0" tint="-0.499984740745262"/>
      <name val="Calibri"/>
      <family val="2"/>
      <scheme val="minor"/>
    </font>
    <font>
      <b/>
      <i/>
      <u/>
      <sz val="9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u/>
      <sz val="10"/>
      <color theme="1" tint="0.34998626667073579"/>
      <name val="Calibri"/>
      <family val="2"/>
      <scheme val="minor"/>
    </font>
    <font>
      <i/>
      <sz val="8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00B0F0"/>
      <name val="Calibri"/>
      <family val="2"/>
      <scheme val="minor"/>
    </font>
    <font>
      <b/>
      <i/>
      <u/>
      <sz val="10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" tint="0.3499862666707357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7030A0"/>
      <name val="Calibri"/>
      <family val="2"/>
      <scheme val="minor"/>
    </font>
    <font>
      <vertAlign val="superscript"/>
      <sz val="8"/>
      <color rgb="FFFF0000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i/>
      <u/>
      <sz val="13"/>
      <color rgb="FFFF0000"/>
      <name val="Calibri"/>
      <family val="2"/>
      <scheme val="minor"/>
    </font>
    <font>
      <b/>
      <i/>
      <sz val="9"/>
      <color rgb="FFFFFFFF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0"/>
      </patternFill>
    </fill>
    <fill>
      <patternFill patternType="mediumGray"/>
    </fill>
    <fill>
      <patternFill patternType="mediumGray">
        <bgColor theme="2"/>
      </patternFill>
    </fill>
    <fill>
      <patternFill patternType="mediumGray"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mediumGray">
        <bgColor theme="8" tint="0.79998168889431442"/>
      </patternFill>
    </fill>
    <fill>
      <patternFill patternType="solid">
        <fgColor indexed="65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mediumGray">
        <bgColor theme="8" tint="0.79995117038483843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8" tint="0.59999389629810485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mediumGray">
        <bgColor rgb="FFFFFFCC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6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thin">
        <color auto="1"/>
      </left>
      <right/>
      <top style="dashDot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ashDot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indexed="64"/>
      </left>
      <right style="hair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/>
      <top style="hair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dashDot">
        <color auto="1"/>
      </bottom>
      <diagonal/>
    </border>
    <border>
      <left style="thin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/>
      <top style="dashDot">
        <color indexed="64"/>
      </top>
      <bottom style="hair">
        <color auto="1"/>
      </bottom>
      <diagonal/>
    </border>
    <border>
      <left/>
      <right style="thin">
        <color auto="1"/>
      </right>
      <top style="dashDot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 style="thin">
        <color auto="1"/>
      </bottom>
      <diagonal/>
    </border>
    <border>
      <left/>
      <right/>
      <top style="dashDot">
        <color indexed="64"/>
      </top>
      <bottom style="thin">
        <color auto="1"/>
      </bottom>
      <diagonal/>
    </border>
    <border>
      <left/>
      <right style="thin">
        <color auto="1"/>
      </right>
      <top style="dashDot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Dot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thin">
        <color auto="1"/>
      </bottom>
      <diagonal/>
    </border>
    <border>
      <left style="dashDot">
        <color auto="1"/>
      </left>
      <right style="dashDot">
        <color auto="1"/>
      </right>
      <top style="thin">
        <color auto="1"/>
      </top>
      <bottom style="hair">
        <color auto="1"/>
      </bottom>
      <diagonal/>
    </border>
    <border>
      <left style="dashDot">
        <color auto="1"/>
      </left>
      <right style="dashDot">
        <color auto="1"/>
      </right>
      <top style="hair">
        <color auto="1"/>
      </top>
      <bottom style="hair">
        <color auto="1"/>
      </bottom>
      <diagonal/>
    </border>
    <border>
      <left style="dashDot">
        <color auto="1"/>
      </left>
      <right style="dashDot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Dot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ashDotDot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ashDotDot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ashDotDot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ashDot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/>
      <bottom style="hair">
        <color auto="1"/>
      </bottom>
      <diagonal/>
    </border>
    <border>
      <left style="thin">
        <color auto="1"/>
      </left>
      <right style="dashDot">
        <color auto="1"/>
      </right>
      <top/>
      <bottom/>
      <diagonal/>
    </border>
    <border>
      <left style="thin">
        <color auto="1"/>
      </left>
      <right style="dashDot">
        <color auto="1"/>
      </right>
      <top style="dashDot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/>
      <diagonal/>
    </border>
    <border>
      <left style="thin">
        <color auto="1"/>
      </left>
      <right style="dashDot">
        <color auto="1"/>
      </right>
      <top style="thin">
        <color indexed="64"/>
      </top>
      <bottom/>
      <diagonal/>
    </border>
    <border>
      <left style="thin">
        <color auto="1"/>
      </left>
      <right style="dashDot">
        <color auto="1"/>
      </right>
      <top style="dashDot">
        <color auto="1"/>
      </top>
      <bottom/>
      <diagonal/>
    </border>
    <border>
      <left/>
      <right style="dashDot">
        <color auto="1"/>
      </right>
      <top style="hair">
        <color auto="1"/>
      </top>
      <bottom style="hair">
        <color auto="1"/>
      </bottom>
      <diagonal/>
    </border>
    <border>
      <left/>
      <right style="dashDot">
        <color auto="1"/>
      </right>
      <top/>
      <bottom style="thin">
        <color auto="1"/>
      </bottom>
      <diagonal/>
    </border>
    <border>
      <left/>
      <right style="dashDot">
        <color auto="1"/>
      </right>
      <top style="thin">
        <color auto="1"/>
      </top>
      <bottom style="thin">
        <color auto="1"/>
      </bottom>
      <diagonal/>
    </border>
    <border>
      <left/>
      <right style="dashDot">
        <color auto="1"/>
      </right>
      <top/>
      <bottom style="hair">
        <color auto="1"/>
      </bottom>
      <diagonal/>
    </border>
    <border>
      <left/>
      <right style="dashDot">
        <color auto="1"/>
      </right>
      <top/>
      <bottom/>
      <diagonal/>
    </border>
    <border>
      <left/>
      <right style="dashDot">
        <color auto="1"/>
      </right>
      <top style="dashDot">
        <color auto="1"/>
      </top>
      <bottom style="hair">
        <color auto="1"/>
      </bottom>
      <diagonal/>
    </border>
    <border>
      <left/>
      <right style="dashDot">
        <color auto="1"/>
      </right>
      <top style="hair">
        <color auto="1"/>
      </top>
      <bottom style="dashDot">
        <color auto="1"/>
      </bottom>
      <diagonal/>
    </border>
    <border>
      <left/>
      <right style="dashDot">
        <color auto="1"/>
      </right>
      <top style="thin">
        <color indexed="64"/>
      </top>
      <bottom/>
      <diagonal/>
    </border>
    <border>
      <left/>
      <right style="dashDot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/>
      <diagonal/>
    </border>
    <border>
      <left style="dashDot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/>
      <diagonal/>
    </border>
    <border>
      <left style="dashDot">
        <color auto="1"/>
      </left>
      <right style="thin">
        <color auto="1"/>
      </right>
      <top/>
      <bottom style="hair">
        <color auto="1"/>
      </bottom>
      <diagonal/>
    </border>
    <border>
      <left style="dashDot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dashDot">
        <color auto="1"/>
      </left>
      <right style="thin">
        <color auto="1"/>
      </right>
      <top/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/>
      <bottom/>
      <diagonal/>
    </border>
    <border>
      <left style="dashDot">
        <color indexed="64"/>
      </left>
      <right style="thin">
        <color indexed="64"/>
      </right>
      <top style="dashDot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theme="9" tint="-0.24994659260841701"/>
      </right>
      <top/>
      <bottom style="hair">
        <color auto="1"/>
      </bottom>
      <diagonal/>
    </border>
    <border>
      <left style="medium">
        <color auto="1"/>
      </left>
      <right style="medium">
        <color theme="9" tint="-0.2499465926084170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 style="dashDot">
        <color auto="1"/>
      </left>
      <right style="dashDot">
        <color auto="1"/>
      </right>
      <top/>
      <bottom style="hair">
        <color auto="1"/>
      </bottom>
      <diagonal/>
    </border>
    <border>
      <left style="thin">
        <color indexed="64"/>
      </left>
      <right style="dashDotDot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/>
      <diagonal/>
    </border>
    <border>
      <left style="medium">
        <color auto="1"/>
      </left>
      <right style="dashDot">
        <color indexed="64"/>
      </right>
      <top/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dashDot">
        <color auto="1"/>
      </top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 style="dashDot">
        <color auto="1"/>
      </bottom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dashDot">
        <color indexed="64"/>
      </right>
      <top style="thin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dashDot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dashDot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dashDot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dashDot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theme="9" tint="-0.24994659260841701"/>
      </right>
      <top/>
      <bottom/>
      <diagonal/>
    </border>
    <border>
      <left/>
      <right/>
      <top style="medium">
        <color theme="9" tint="-0.24994659260841701"/>
      </top>
      <bottom/>
      <diagonal/>
    </border>
    <border>
      <left style="dashDot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theme="9" tint="-0.2499465926084170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theme="9" tint="-0.2499465926084170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medium">
        <color theme="9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ashDot">
        <color auto="1"/>
      </left>
      <right/>
      <top style="hair">
        <color auto="1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hair">
        <color auto="1"/>
      </left>
      <right style="thin">
        <color auto="1"/>
      </right>
      <top style="dashDotDot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dashDotDot">
        <color auto="1"/>
      </bottom>
      <diagonal/>
    </border>
    <border>
      <left/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/>
      <top style="hair">
        <color auto="1"/>
      </top>
      <bottom style="dashDotDot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 style="thin">
        <color indexed="64"/>
      </right>
      <top/>
      <bottom style="dashDotDot">
        <color auto="1"/>
      </bottom>
      <diagonal/>
    </border>
    <border>
      <left style="thin">
        <color auto="1"/>
      </left>
      <right style="thin">
        <color indexed="64"/>
      </right>
      <top style="dashDot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dashDotDot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9" fontId="11" fillId="0" borderId="0" applyFont="0" applyFill="0" applyBorder="0" applyAlignment="0" applyProtection="0"/>
  </cellStyleXfs>
  <cellXfs count="2278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vertical="center"/>
    </xf>
    <xf numFmtId="3" fontId="14" fillId="7" borderId="13" xfId="0" applyNumberFormat="1" applyFont="1" applyFill="1" applyBorder="1" applyAlignment="1" applyProtection="1">
      <alignment horizontal="right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164" fontId="4" fillId="3" borderId="14" xfId="0" applyNumberFormat="1" applyFont="1" applyFill="1" applyBorder="1" applyAlignment="1" applyProtection="1">
      <alignment vertical="center" wrapText="1"/>
    </xf>
    <xf numFmtId="9" fontId="1" fillId="8" borderId="19" xfId="0" applyNumberFormat="1" applyFont="1" applyFill="1" applyBorder="1" applyAlignment="1" applyProtection="1">
      <alignment horizontal="center" vertical="center" wrapText="1"/>
    </xf>
    <xf numFmtId="164" fontId="4" fillId="3" borderId="17" xfId="0" applyNumberFormat="1" applyFont="1" applyFill="1" applyBorder="1" applyAlignment="1" applyProtection="1">
      <alignment vertical="center" wrapText="1"/>
    </xf>
    <xf numFmtId="3" fontId="4" fillId="3" borderId="31" xfId="0" applyNumberFormat="1" applyFont="1" applyFill="1" applyBorder="1" applyAlignment="1" applyProtection="1">
      <alignment horizontal="right" vertical="center" wrapText="1"/>
    </xf>
    <xf numFmtId="3" fontId="4" fillId="3" borderId="33" xfId="0" applyNumberFormat="1" applyFont="1" applyFill="1" applyBorder="1" applyAlignment="1" applyProtection="1">
      <alignment horizontal="right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3" fontId="4" fillId="10" borderId="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Alignment="1"/>
    <xf numFmtId="3" fontId="14" fillId="10" borderId="18" xfId="0" applyNumberFormat="1" applyFont="1" applyFill="1" applyBorder="1" applyAlignment="1" applyProtection="1">
      <alignment horizontal="right" vertical="center" wrapText="1"/>
    </xf>
    <xf numFmtId="9" fontId="1" fillId="8" borderId="39" xfId="0" applyNumberFormat="1" applyFont="1" applyFill="1" applyBorder="1" applyAlignment="1" applyProtection="1">
      <alignment horizontal="center" vertical="center" wrapText="1"/>
    </xf>
    <xf numFmtId="3" fontId="14" fillId="7" borderId="37" xfId="0" applyNumberFormat="1" applyFont="1" applyFill="1" applyBorder="1" applyAlignment="1" applyProtection="1">
      <alignment horizontal="right" vertical="center" wrapText="1"/>
    </xf>
    <xf numFmtId="0" fontId="1" fillId="0" borderId="25" xfId="0" applyFont="1" applyBorder="1" applyAlignment="1" applyProtection="1">
      <alignment horizontal="right" vertical="center" wrapText="1"/>
    </xf>
    <xf numFmtId="3" fontId="14" fillId="10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0" xfId="0" applyFont="1" applyAlignment="1" applyProtection="1">
      <alignment horizontal="right" vertical="center"/>
    </xf>
    <xf numFmtId="0" fontId="17" fillId="2" borderId="37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3" fontId="18" fillId="10" borderId="9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top" wrapText="1"/>
    </xf>
    <xf numFmtId="0" fontId="1" fillId="0" borderId="41" xfId="0" applyFont="1" applyFill="1" applyBorder="1" applyAlignment="1" applyProtection="1">
      <alignment horizontal="center" vertical="center" wrapText="1"/>
    </xf>
    <xf numFmtId="3" fontId="14" fillId="7" borderId="41" xfId="0" applyNumberFormat="1" applyFont="1" applyFill="1" applyBorder="1" applyAlignment="1" applyProtection="1">
      <alignment horizontal="right" vertical="center" wrapText="1"/>
    </xf>
    <xf numFmtId="0" fontId="6" fillId="3" borderId="57" xfId="0" applyFont="1" applyFill="1" applyBorder="1" applyAlignment="1" applyProtection="1">
      <alignment horizontal="center" vertical="center" wrapText="1"/>
    </xf>
    <xf numFmtId="3" fontId="4" fillId="3" borderId="59" xfId="0" applyNumberFormat="1" applyFont="1" applyFill="1" applyBorder="1" applyAlignment="1" applyProtection="1">
      <alignment horizontal="right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17" fillId="2" borderId="41" xfId="0" applyFont="1" applyFill="1" applyBorder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horizontal="left" vertical="center" wrapText="1"/>
    </xf>
    <xf numFmtId="0" fontId="17" fillId="2" borderId="54" xfId="0" applyFont="1" applyFill="1" applyBorder="1" applyAlignment="1" applyProtection="1">
      <alignment horizontal="left" vertical="center" wrapText="1"/>
    </xf>
    <xf numFmtId="0" fontId="17" fillId="2" borderId="53" xfId="0" applyFont="1" applyFill="1" applyBorder="1" applyAlignment="1" applyProtection="1">
      <alignment horizontal="left" vertical="center" wrapText="1"/>
    </xf>
    <xf numFmtId="0" fontId="1" fillId="2" borderId="25" xfId="0" applyFont="1" applyFill="1" applyBorder="1" applyAlignment="1" applyProtection="1">
      <alignment horizontal="right" vertical="center" wrapText="1"/>
    </xf>
    <xf numFmtId="0" fontId="1" fillId="0" borderId="40" xfId="0" applyFont="1" applyFill="1" applyBorder="1" applyAlignment="1" applyProtection="1">
      <alignment vertical="center" wrapText="1"/>
    </xf>
    <xf numFmtId="0" fontId="1" fillId="0" borderId="49" xfId="0" applyFont="1" applyBorder="1" applyAlignment="1" applyProtection="1">
      <alignment horizontal="center" vertical="center" wrapText="1"/>
    </xf>
    <xf numFmtId="0" fontId="17" fillId="2" borderId="69" xfId="0" applyFont="1" applyFill="1" applyBorder="1" applyAlignment="1" applyProtection="1">
      <alignment horizontal="left" vertical="center" wrapText="1"/>
    </xf>
    <xf numFmtId="0" fontId="6" fillId="3" borderId="56" xfId="0" applyFont="1" applyFill="1" applyBorder="1" applyAlignment="1" applyProtection="1">
      <alignment horizontal="center" vertical="center" wrapText="1"/>
    </xf>
    <xf numFmtId="3" fontId="4" fillId="3" borderId="56" xfId="0" applyNumberFormat="1" applyFont="1" applyFill="1" applyBorder="1" applyAlignment="1" applyProtection="1">
      <alignment horizontal="right" vertical="center" wrapText="1"/>
    </xf>
    <xf numFmtId="3" fontId="4" fillId="3" borderId="71" xfId="0" applyNumberFormat="1" applyFont="1" applyFill="1" applyBorder="1" applyAlignment="1" applyProtection="1">
      <alignment horizontal="right" vertical="center" wrapText="1"/>
    </xf>
    <xf numFmtId="164" fontId="4" fillId="3" borderId="70" xfId="0" applyNumberFormat="1" applyFont="1" applyFill="1" applyBorder="1" applyAlignment="1" applyProtection="1">
      <alignment vertical="center" wrapText="1"/>
    </xf>
    <xf numFmtId="3" fontId="4" fillId="10" borderId="56" xfId="0" applyNumberFormat="1" applyFont="1" applyFill="1" applyBorder="1" applyAlignment="1" applyProtection="1">
      <alignment horizontal="right" vertical="center" wrapText="1"/>
    </xf>
    <xf numFmtId="3" fontId="14" fillId="10" borderId="41" xfId="0" applyNumberFormat="1" applyFont="1" applyFill="1" applyBorder="1" applyAlignment="1" applyProtection="1">
      <alignment horizontal="right" vertical="center" wrapText="1"/>
      <protection locked="0"/>
    </xf>
    <xf numFmtId="3" fontId="14" fillId="10" borderId="37" xfId="0" applyNumberFormat="1" applyFont="1" applyFill="1" applyBorder="1" applyAlignment="1" applyProtection="1">
      <alignment horizontal="right" vertical="center" wrapText="1"/>
      <protection locked="0"/>
    </xf>
    <xf numFmtId="3" fontId="18" fillId="10" borderId="56" xfId="0" applyNumberFormat="1" applyFont="1" applyFill="1" applyBorder="1" applyAlignment="1" applyProtection="1">
      <alignment horizontal="right" vertical="center" wrapText="1"/>
    </xf>
    <xf numFmtId="3" fontId="31" fillId="14" borderId="75" xfId="0" applyNumberFormat="1" applyFont="1" applyFill="1" applyBorder="1" applyAlignment="1" applyProtection="1">
      <alignment vertical="center" wrapText="1"/>
    </xf>
    <xf numFmtId="3" fontId="31" fillId="10" borderId="75" xfId="0" applyNumberFormat="1" applyFont="1" applyFill="1" applyBorder="1" applyAlignment="1" applyProtection="1">
      <alignment vertical="center" wrapText="1"/>
    </xf>
    <xf numFmtId="3" fontId="14" fillId="10" borderId="13" xfId="0" applyNumberFormat="1" applyFont="1" applyFill="1" applyBorder="1" applyAlignment="1" applyProtection="1">
      <alignment horizontal="right" vertical="center" wrapText="1"/>
    </xf>
    <xf numFmtId="0" fontId="17" fillId="10" borderId="37" xfId="0" applyFont="1" applyFill="1" applyBorder="1" applyAlignment="1" applyProtection="1">
      <alignment horizontal="center" vertical="center" wrapText="1"/>
      <protection locked="0"/>
    </xf>
    <xf numFmtId="0" fontId="17" fillId="10" borderId="13" xfId="0" applyFont="1" applyFill="1" applyBorder="1" applyAlignment="1" applyProtection="1">
      <alignment horizontal="center" vertical="center" wrapText="1"/>
      <protection locked="0"/>
    </xf>
    <xf numFmtId="3" fontId="14" fillId="10" borderId="4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 applyProtection="1">
      <alignment vertical="center" wrapText="1"/>
    </xf>
    <xf numFmtId="0" fontId="2" fillId="0" borderId="0" xfId="0" quotePrefix="1" applyNumberFormat="1" applyFont="1" applyBorder="1" applyAlignment="1" applyProtection="1">
      <alignment horizontal="right" vertical="center" wrapText="1"/>
    </xf>
    <xf numFmtId="3" fontId="14" fillId="10" borderId="45" xfId="0" applyNumberFormat="1" applyFont="1" applyFill="1" applyBorder="1" applyAlignment="1" applyProtection="1">
      <alignment horizontal="right" vertical="center" wrapText="1"/>
    </xf>
    <xf numFmtId="3" fontId="14" fillId="10" borderId="24" xfId="0" applyNumberFormat="1" applyFont="1" applyFill="1" applyBorder="1" applyAlignment="1" applyProtection="1">
      <alignment horizontal="right" vertical="center" wrapText="1"/>
    </xf>
    <xf numFmtId="3" fontId="14" fillId="10" borderId="37" xfId="0" applyNumberFormat="1" applyFont="1" applyFill="1" applyBorder="1" applyAlignment="1" applyProtection="1">
      <alignment horizontal="right" vertical="center" wrapText="1"/>
    </xf>
    <xf numFmtId="0" fontId="17" fillId="10" borderId="37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33" fillId="12" borderId="0" xfId="0" applyFont="1" applyFill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vertical="center" wrapText="1"/>
    </xf>
    <xf numFmtId="0" fontId="17" fillId="2" borderId="40" xfId="0" applyFont="1" applyFill="1" applyBorder="1" applyAlignment="1" applyProtection="1">
      <alignment vertical="center" wrapText="1"/>
    </xf>
    <xf numFmtId="0" fontId="4" fillId="2" borderId="0" xfId="0" applyFont="1" applyFill="1" applyAlignment="1" applyProtection="1">
      <alignment horizontal="left" vertical="top" wrapText="1"/>
    </xf>
    <xf numFmtId="0" fontId="17" fillId="2" borderId="54" xfId="0" applyFont="1" applyFill="1" applyBorder="1" applyAlignment="1" applyProtection="1">
      <alignment vertical="center" wrapText="1"/>
    </xf>
    <xf numFmtId="0" fontId="1" fillId="2" borderId="40" xfId="0" applyFont="1" applyFill="1" applyBorder="1" applyAlignment="1" applyProtection="1">
      <alignment vertical="center" wrapText="1"/>
    </xf>
    <xf numFmtId="0" fontId="17" fillId="2" borderId="53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center" wrapText="1"/>
    </xf>
    <xf numFmtId="0" fontId="27" fillId="0" borderId="0" xfId="0" quotePrefix="1" applyFont="1" applyBorder="1" applyAlignment="1" applyProtection="1">
      <alignment vertical="top" wrapText="1"/>
    </xf>
    <xf numFmtId="14" fontId="12" fillId="0" borderId="0" xfId="0" applyNumberFormat="1" applyFont="1" applyAlignment="1" applyProtection="1">
      <alignment vertical="top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41" fillId="0" borderId="0" xfId="0" quotePrefix="1" applyFont="1" applyAlignment="1">
      <alignment horizontal="right" vertical="center"/>
    </xf>
    <xf numFmtId="0" fontId="41" fillId="0" borderId="0" xfId="0" applyFont="1" applyBorder="1" applyAlignment="1" applyProtection="1">
      <alignment vertical="center"/>
    </xf>
    <xf numFmtId="0" fontId="42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</xf>
    <xf numFmtId="3" fontId="43" fillId="3" borderId="3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3" fontId="43" fillId="15" borderId="3" xfId="0" applyNumberFormat="1" applyFont="1" applyFill="1" applyBorder="1" applyAlignment="1">
      <alignment horizontal="center" vertical="center" wrapText="1"/>
    </xf>
    <xf numFmtId="3" fontId="43" fillId="15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3" fontId="17" fillId="2" borderId="13" xfId="0" applyNumberFormat="1" applyFont="1" applyFill="1" applyBorder="1" applyAlignment="1" applyProtection="1">
      <alignment horizontal="right" vertical="center" wrapText="1"/>
    </xf>
    <xf numFmtId="3" fontId="17" fillId="2" borderId="41" xfId="0" applyNumberFormat="1" applyFont="1" applyFill="1" applyBorder="1" applyAlignment="1" applyProtection="1">
      <alignment horizontal="right" vertical="center" wrapText="1"/>
    </xf>
    <xf numFmtId="3" fontId="17" fillId="2" borderId="37" xfId="0" applyNumberFormat="1" applyFont="1" applyFill="1" applyBorder="1" applyAlignment="1" applyProtection="1">
      <alignment horizontal="right" vertical="center" wrapText="1"/>
    </xf>
    <xf numFmtId="3" fontId="17" fillId="2" borderId="45" xfId="0" applyNumberFormat="1" applyFont="1" applyFill="1" applyBorder="1" applyAlignment="1" applyProtection="1">
      <alignment horizontal="right" vertical="center" wrapText="1"/>
    </xf>
    <xf numFmtId="3" fontId="15" fillId="0" borderId="23" xfId="0" applyNumberFormat="1" applyFont="1" applyFill="1" applyBorder="1" applyAlignment="1" applyProtection="1">
      <alignment horizontal="center" vertical="center" wrapText="1"/>
    </xf>
    <xf numFmtId="3" fontId="15" fillId="0" borderId="18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3" fontId="43" fillId="15" borderId="6" xfId="0" applyNumberFormat="1" applyFont="1" applyFill="1" applyBorder="1" applyAlignment="1">
      <alignment horizontal="center" vertical="center"/>
    </xf>
    <xf numFmtId="0" fontId="4" fillId="6" borderId="92" xfId="0" applyFont="1" applyFill="1" applyBorder="1" applyAlignment="1" applyProtection="1">
      <alignment horizontal="center" vertical="center" wrapText="1"/>
    </xf>
    <xf numFmtId="3" fontId="43" fillId="15" borderId="9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6" borderId="89" xfId="0" applyFont="1" applyFill="1" applyBorder="1" applyAlignment="1" applyProtection="1">
      <alignment horizontal="center" vertical="center" wrapText="1"/>
    </xf>
    <xf numFmtId="3" fontId="43" fillId="15" borderId="89" xfId="0" applyNumberFormat="1" applyFont="1" applyFill="1" applyBorder="1" applyAlignment="1">
      <alignment horizontal="center" vertical="center"/>
    </xf>
    <xf numFmtId="3" fontId="43" fillId="3" borderId="92" xfId="0" applyNumberFormat="1" applyFont="1" applyFill="1" applyBorder="1" applyAlignment="1">
      <alignment horizontal="center" vertical="center"/>
    </xf>
    <xf numFmtId="3" fontId="43" fillId="3" borderId="89" xfId="0" applyNumberFormat="1" applyFont="1" applyFill="1" applyBorder="1" applyAlignment="1">
      <alignment horizontal="center" vertical="center"/>
    </xf>
    <xf numFmtId="0" fontId="4" fillId="0" borderId="89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3" fontId="43" fillId="3" borderId="91" xfId="0" applyNumberFormat="1" applyFont="1" applyFill="1" applyBorder="1" applyAlignment="1">
      <alignment horizontal="center" vertical="center"/>
    </xf>
    <xf numFmtId="3" fontId="43" fillId="3" borderId="90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3" fontId="43" fillId="15" borderId="5" xfId="0" applyNumberFormat="1" applyFont="1" applyFill="1" applyBorder="1" applyAlignment="1">
      <alignment horizontal="center" vertical="center"/>
    </xf>
    <xf numFmtId="0" fontId="4" fillId="0" borderId="100" xfId="0" applyFont="1" applyFill="1" applyBorder="1" applyAlignment="1" applyProtection="1">
      <alignment horizontal="center" vertical="center" wrapText="1"/>
    </xf>
    <xf numFmtId="3" fontId="43" fillId="15" borderId="10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5" fillId="0" borderId="0" xfId="0" quotePrefix="1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3" fontId="6" fillId="5" borderId="8" xfId="0" applyNumberFormat="1" applyFont="1" applyFill="1" applyBorder="1" applyAlignment="1" applyProtection="1">
      <alignment vertical="center" wrapText="1"/>
    </xf>
    <xf numFmtId="3" fontId="6" fillId="5" borderId="12" xfId="0" applyNumberFormat="1" applyFont="1" applyFill="1" applyBorder="1" applyAlignment="1" applyProtection="1">
      <alignment vertical="center" wrapText="1"/>
    </xf>
    <xf numFmtId="3" fontId="4" fillId="4" borderId="9" xfId="0" applyNumberFormat="1" applyFont="1" applyFill="1" applyBorder="1" applyAlignment="1" applyProtection="1">
      <alignment horizontal="right" vertical="center" wrapText="1"/>
    </xf>
    <xf numFmtId="3" fontId="4" fillId="4" borderId="57" xfId="0" applyNumberFormat="1" applyFont="1" applyFill="1" applyBorder="1" applyAlignment="1" applyProtection="1">
      <alignment horizontal="right" vertical="center" wrapText="1"/>
    </xf>
    <xf numFmtId="0" fontId="7" fillId="17" borderId="3" xfId="0" applyFont="1" applyFill="1" applyBorder="1" applyAlignment="1" applyProtection="1">
      <alignment horizontal="center" vertical="center" wrapText="1"/>
    </xf>
    <xf numFmtId="3" fontId="6" fillId="17" borderId="3" xfId="0" applyNumberFormat="1" applyFont="1" applyFill="1" applyBorder="1" applyAlignment="1" applyProtection="1">
      <alignment vertical="center" wrapText="1"/>
    </xf>
    <xf numFmtId="3" fontId="31" fillId="4" borderId="75" xfId="0" applyNumberFormat="1" applyFont="1" applyFill="1" applyBorder="1" applyAlignment="1" applyProtection="1">
      <alignment vertical="center" wrapText="1"/>
    </xf>
    <xf numFmtId="0" fontId="12" fillId="15" borderId="13" xfId="0" applyFont="1" applyFill="1" applyBorder="1" applyAlignment="1" applyProtection="1">
      <alignment horizontal="center" vertical="center" wrapText="1"/>
    </xf>
    <xf numFmtId="0" fontId="4" fillId="17" borderId="3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164" fontId="6" fillId="5" borderId="3" xfId="0" applyNumberFormat="1" applyFont="1" applyFill="1" applyBorder="1" applyAlignment="1" applyProtection="1">
      <alignment horizontal="center" vertical="center" wrapText="1"/>
    </xf>
    <xf numFmtId="164" fontId="6" fillId="5" borderId="4" xfId="0" applyNumberFormat="1" applyFont="1" applyFill="1" applyBorder="1" applyAlignment="1" applyProtection="1">
      <alignment horizontal="center" vertical="center" wrapText="1"/>
    </xf>
    <xf numFmtId="3" fontId="6" fillId="5" borderId="10" xfId="0" applyNumberFormat="1" applyFont="1" applyFill="1" applyBorder="1" applyAlignment="1" applyProtection="1">
      <alignment vertical="center" wrapText="1"/>
    </xf>
    <xf numFmtId="3" fontId="6" fillId="5" borderId="75" xfId="0" applyNumberFormat="1" applyFont="1" applyFill="1" applyBorder="1" applyAlignment="1" applyProtection="1">
      <alignment vertical="center" wrapText="1"/>
    </xf>
    <xf numFmtId="3" fontId="6" fillId="5" borderId="4" xfId="0" applyNumberFormat="1" applyFont="1" applyFill="1" applyBorder="1" applyAlignment="1">
      <alignment horizontal="center" vertical="center"/>
    </xf>
    <xf numFmtId="3" fontId="6" fillId="5" borderId="89" xfId="0" applyNumberFormat="1" applyFont="1" applyFill="1" applyBorder="1" applyAlignment="1">
      <alignment horizontal="center" vertical="center"/>
    </xf>
    <xf numFmtId="3" fontId="6" fillId="5" borderId="6" xfId="0" applyNumberFormat="1" applyFont="1" applyFill="1" applyBorder="1" applyAlignment="1">
      <alignment horizontal="center" vertical="center"/>
    </xf>
    <xf numFmtId="3" fontId="6" fillId="5" borderId="92" xfId="0" applyNumberFormat="1" applyFont="1" applyFill="1" applyBorder="1" applyAlignment="1">
      <alignment horizontal="center" vertical="center"/>
    </xf>
    <xf numFmtId="3" fontId="6" fillId="5" borderId="91" xfId="0" applyNumberFormat="1" applyFont="1" applyFill="1" applyBorder="1" applyAlignment="1">
      <alignment horizontal="center" vertical="center"/>
    </xf>
    <xf numFmtId="3" fontId="6" fillId="5" borderId="100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3" fontId="6" fillId="5" borderId="87" xfId="0" applyNumberFormat="1" applyFont="1" applyFill="1" applyBorder="1" applyAlignment="1">
      <alignment horizontal="center" vertical="center"/>
    </xf>
    <xf numFmtId="3" fontId="4" fillId="10" borderId="11" xfId="0" applyNumberFormat="1" applyFont="1" applyFill="1" applyBorder="1" applyAlignment="1" applyProtection="1">
      <alignment horizontal="right" vertical="center" wrapText="1"/>
    </xf>
    <xf numFmtId="3" fontId="4" fillId="10" borderId="65" xfId="0" applyNumberFormat="1" applyFont="1" applyFill="1" applyBorder="1" applyAlignment="1" applyProtection="1">
      <alignment horizontal="right" vertical="center" wrapText="1"/>
    </xf>
    <xf numFmtId="3" fontId="6" fillId="10" borderId="75" xfId="0" applyNumberFormat="1" applyFont="1" applyFill="1" applyBorder="1" applyAlignment="1" applyProtection="1">
      <alignment vertical="center" wrapText="1"/>
    </xf>
    <xf numFmtId="3" fontId="6" fillId="10" borderId="72" xfId="0" applyNumberFormat="1" applyFont="1" applyFill="1" applyBorder="1" applyAlignment="1" applyProtection="1">
      <alignment vertical="center" wrapText="1"/>
    </xf>
    <xf numFmtId="3" fontId="6" fillId="10" borderId="10" xfId="0" applyNumberFormat="1" applyFont="1" applyFill="1" applyBorder="1" applyAlignment="1" applyProtection="1">
      <alignment vertical="center" wrapText="1"/>
    </xf>
    <xf numFmtId="3" fontId="6" fillId="10" borderId="16" xfId="0" applyNumberFormat="1" applyFont="1" applyFill="1" applyBorder="1" applyAlignment="1" applyProtection="1">
      <alignment vertical="center" wrapText="1"/>
    </xf>
    <xf numFmtId="3" fontId="17" fillId="2" borderId="3" xfId="0" applyNumberFormat="1" applyFont="1" applyFill="1" applyBorder="1" applyAlignment="1" applyProtection="1">
      <alignment horizontal="right" vertical="center" wrapText="1"/>
    </xf>
    <xf numFmtId="164" fontId="6" fillId="5" borderId="15" xfId="0" applyNumberFormat="1" applyFont="1" applyFill="1" applyBorder="1" applyAlignment="1" applyProtection="1">
      <alignment horizontal="center" vertical="center" wrapText="1"/>
    </xf>
    <xf numFmtId="0" fontId="13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1" fillId="2" borderId="0" xfId="0" quotePrefix="1" applyFont="1" applyFill="1" applyAlignment="1">
      <alignment horizontal="right" vertical="center"/>
    </xf>
    <xf numFmtId="0" fontId="25" fillId="2" borderId="0" xfId="0" quotePrefix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89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vertical="center"/>
    </xf>
    <xf numFmtId="0" fontId="17" fillId="2" borderId="85" xfId="0" applyFont="1" applyFill="1" applyBorder="1" applyAlignment="1" applyProtection="1">
      <alignment vertical="center" wrapText="1"/>
    </xf>
    <xf numFmtId="3" fontId="17" fillId="2" borderId="85" xfId="0" applyNumberFormat="1" applyFont="1" applyFill="1" applyBorder="1" applyAlignment="1" applyProtection="1">
      <alignment horizontal="center" vertical="center"/>
    </xf>
    <xf numFmtId="3" fontId="17" fillId="2" borderId="101" xfId="0" applyNumberFormat="1" applyFont="1" applyFill="1" applyBorder="1" applyAlignment="1" applyProtection="1">
      <alignment horizontal="center" vertical="center"/>
    </xf>
    <xf numFmtId="3" fontId="17" fillId="2" borderId="50" xfId="0" applyNumberFormat="1" applyFont="1" applyFill="1" applyBorder="1" applyAlignment="1" applyProtection="1">
      <alignment horizontal="center" vertical="center"/>
    </xf>
    <xf numFmtId="3" fontId="17" fillId="2" borderId="23" xfId="0" applyNumberFormat="1" applyFont="1" applyFill="1" applyBorder="1" applyAlignment="1" applyProtection="1">
      <alignment horizontal="center" vertical="center"/>
    </xf>
    <xf numFmtId="3" fontId="17" fillId="2" borderId="96" xfId="0" applyNumberFormat="1" applyFont="1" applyFill="1" applyBorder="1" applyAlignment="1" applyProtection="1">
      <alignment horizontal="center" vertical="center"/>
    </xf>
    <xf numFmtId="3" fontId="15" fillId="2" borderId="23" xfId="0" applyNumberFormat="1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vertical="center"/>
    </xf>
    <xf numFmtId="3" fontId="17" fillId="2" borderId="13" xfId="0" applyNumberFormat="1" applyFont="1" applyFill="1" applyBorder="1" applyAlignment="1" applyProtection="1">
      <alignment horizontal="center" vertical="center"/>
    </xf>
    <xf numFmtId="3" fontId="17" fillId="2" borderId="102" xfId="0" applyNumberFormat="1" applyFont="1" applyFill="1" applyBorder="1" applyAlignment="1" applyProtection="1">
      <alignment horizontal="center" vertical="center"/>
    </xf>
    <xf numFmtId="3" fontId="17" fillId="2" borderId="19" xfId="0" applyNumberFormat="1" applyFont="1" applyFill="1" applyBorder="1" applyAlignment="1" applyProtection="1">
      <alignment horizontal="center" vertical="center"/>
    </xf>
    <xf numFmtId="3" fontId="17" fillId="2" borderId="18" xfId="0" applyNumberFormat="1" applyFont="1" applyFill="1" applyBorder="1" applyAlignment="1" applyProtection="1">
      <alignment horizontal="center" vertical="center"/>
    </xf>
    <xf numFmtId="3" fontId="17" fillId="2" borderId="97" xfId="0" applyNumberFormat="1" applyFont="1" applyFill="1" applyBorder="1" applyAlignment="1" applyProtection="1">
      <alignment horizontal="center" vertical="center"/>
    </xf>
    <xf numFmtId="3" fontId="15" fillId="2" borderId="18" xfId="0" applyNumberFormat="1" applyFont="1" applyFill="1" applyBorder="1" applyAlignment="1" applyProtection="1">
      <alignment horizontal="center" vertical="center" wrapText="1"/>
    </xf>
    <xf numFmtId="0" fontId="17" fillId="2" borderId="86" xfId="0" applyFont="1" applyFill="1" applyBorder="1" applyAlignment="1" applyProtection="1">
      <alignment vertical="center"/>
    </xf>
    <xf numFmtId="3" fontId="17" fillId="2" borderId="86" xfId="0" applyNumberFormat="1" applyFont="1" applyFill="1" applyBorder="1" applyAlignment="1" applyProtection="1">
      <alignment horizontal="center" vertical="center"/>
    </xf>
    <xf numFmtId="3" fontId="17" fillId="2" borderId="103" xfId="0" applyNumberFormat="1" applyFont="1" applyFill="1" applyBorder="1" applyAlignment="1" applyProtection="1">
      <alignment horizontal="center" vertical="center"/>
    </xf>
    <xf numFmtId="3" fontId="17" fillId="2" borderId="22" xfId="0" applyNumberFormat="1" applyFont="1" applyFill="1" applyBorder="1" applyAlignment="1" applyProtection="1">
      <alignment horizontal="center" vertical="center"/>
    </xf>
    <xf numFmtId="3" fontId="17" fillId="2" borderId="20" xfId="0" applyNumberFormat="1" applyFont="1" applyFill="1" applyBorder="1" applyAlignment="1" applyProtection="1">
      <alignment horizontal="center" vertical="center"/>
    </xf>
    <xf numFmtId="3" fontId="17" fillId="2" borderId="98" xfId="0" applyNumberFormat="1" applyFont="1" applyFill="1" applyBorder="1" applyAlignment="1" applyProtection="1">
      <alignment horizontal="center" vertical="center"/>
    </xf>
    <xf numFmtId="3" fontId="15" fillId="2" borderId="20" xfId="0" applyNumberFormat="1" applyFont="1" applyFill="1" applyBorder="1" applyAlignment="1" applyProtection="1">
      <alignment horizontal="center" vertical="center" wrapText="1"/>
    </xf>
    <xf numFmtId="0" fontId="4" fillId="2" borderId="100" xfId="0" applyFont="1" applyFill="1" applyBorder="1" applyAlignment="1" applyProtection="1">
      <alignment horizontal="center" vertical="center" wrapText="1"/>
    </xf>
    <xf numFmtId="0" fontId="4" fillId="2" borderId="92" xfId="0" applyFont="1" applyFill="1" applyBorder="1" applyAlignment="1" applyProtection="1">
      <alignment horizontal="center" vertical="center" wrapText="1"/>
    </xf>
    <xf numFmtId="3" fontId="17" fillId="2" borderId="93" xfId="0" applyNumberFormat="1" applyFont="1" applyFill="1" applyBorder="1" applyAlignment="1" applyProtection="1">
      <alignment horizontal="center" vertical="center"/>
    </xf>
    <xf numFmtId="3" fontId="17" fillId="2" borderId="94" xfId="0" applyNumberFormat="1" applyFont="1" applyFill="1" applyBorder="1" applyAlignment="1" applyProtection="1">
      <alignment horizontal="center" vertical="center"/>
    </xf>
    <xf numFmtId="3" fontId="17" fillId="2" borderId="95" xfId="0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1" fillId="2" borderId="0" xfId="0" applyFont="1" applyFill="1" applyBorder="1" applyAlignment="1" applyProtection="1">
      <alignment vertical="center"/>
    </xf>
    <xf numFmtId="3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/>
    </xf>
    <xf numFmtId="3" fontId="17" fillId="2" borderId="85" xfId="0" applyNumberFormat="1" applyFont="1" applyFill="1" applyBorder="1" applyAlignment="1" applyProtection="1">
      <alignment horizontal="center" vertical="center" wrapText="1"/>
    </xf>
    <xf numFmtId="3" fontId="34" fillId="2" borderId="85" xfId="0" applyNumberFormat="1" applyFont="1" applyFill="1" applyBorder="1" applyAlignment="1" applyProtection="1">
      <alignment horizontal="center" vertical="center" wrapText="1"/>
    </xf>
    <xf numFmtId="3" fontId="17" fillId="2" borderId="13" xfId="0" applyNumberFormat="1" applyFont="1" applyFill="1" applyBorder="1" applyAlignment="1" applyProtection="1">
      <alignment horizontal="center" vertical="center" wrapText="1"/>
    </xf>
    <xf numFmtId="3" fontId="34" fillId="2" borderId="13" xfId="0" applyNumberFormat="1" applyFont="1" applyFill="1" applyBorder="1" applyAlignment="1" applyProtection="1">
      <alignment horizontal="center" vertical="center" wrapText="1"/>
    </xf>
    <xf numFmtId="3" fontId="17" fillId="2" borderId="41" xfId="0" applyNumberFormat="1" applyFont="1" applyFill="1" applyBorder="1" applyAlignment="1" applyProtection="1">
      <alignment horizontal="center" vertical="center" wrapText="1"/>
    </xf>
    <xf numFmtId="3" fontId="34" fillId="2" borderId="86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2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1" fillId="0" borderId="0" xfId="0" quotePrefix="1" applyFont="1" applyFill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2" borderId="48" xfId="0" applyFill="1" applyBorder="1" applyAlignment="1">
      <alignment horizontal="center" vertical="center"/>
    </xf>
    <xf numFmtId="0" fontId="0" fillId="0" borderId="48" xfId="0" applyFill="1" applyBorder="1" applyAlignment="1">
      <alignment vertical="center"/>
    </xf>
    <xf numFmtId="0" fontId="0" fillId="0" borderId="48" xfId="0" applyFill="1" applyBorder="1" applyAlignment="1">
      <alignment horizontal="center" vertical="center"/>
    </xf>
    <xf numFmtId="3" fontId="46" fillId="0" borderId="3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center"/>
    </xf>
    <xf numFmtId="0" fontId="25" fillId="0" borderId="0" xfId="0" quotePrefix="1" applyFont="1" applyBorder="1" applyAlignment="1" applyProtection="1">
      <alignment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 applyProtection="1">
      <alignment horizontal="left" vertical="center" wrapText="1"/>
    </xf>
    <xf numFmtId="3" fontId="1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6" xfId="0" applyBorder="1"/>
    <xf numFmtId="0" fontId="10" fillId="0" borderId="0" xfId="0" applyFont="1" applyAlignment="1" applyProtection="1">
      <alignment vertical="center"/>
    </xf>
    <xf numFmtId="0" fontId="35" fillId="0" borderId="0" xfId="0" quotePrefix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3" fillId="0" borderId="0" xfId="0" applyFont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3" fontId="43" fillId="15" borderId="3" xfId="0" applyNumberFormat="1" applyFont="1" applyFill="1" applyBorder="1" applyAlignment="1" applyProtection="1">
      <alignment horizontal="center" vertical="center" wrapText="1"/>
    </xf>
    <xf numFmtId="3" fontId="43" fillId="15" borderId="4" xfId="0" applyNumberFormat="1" applyFont="1" applyFill="1" applyBorder="1" applyAlignment="1" applyProtection="1">
      <alignment horizontal="center" vertical="center"/>
    </xf>
    <xf numFmtId="3" fontId="43" fillId="15" borderId="89" xfId="0" applyNumberFormat="1" applyFont="1" applyFill="1" applyBorder="1" applyAlignment="1" applyProtection="1">
      <alignment horizontal="center" vertical="center"/>
    </xf>
    <xf numFmtId="3" fontId="43" fillId="15" borderId="6" xfId="0" applyNumberFormat="1" applyFont="1" applyFill="1" applyBorder="1" applyAlignment="1" applyProtection="1">
      <alignment horizontal="center" vertical="center"/>
    </xf>
    <xf numFmtId="3" fontId="43" fillId="15" borderId="92" xfId="0" applyNumberFormat="1" applyFont="1" applyFill="1" applyBorder="1" applyAlignment="1" applyProtection="1">
      <alignment horizontal="center" vertical="center"/>
    </xf>
    <xf numFmtId="3" fontId="6" fillId="5" borderId="4" xfId="0" applyNumberFormat="1" applyFont="1" applyFill="1" applyBorder="1" applyAlignment="1" applyProtection="1">
      <alignment horizontal="center" vertical="center"/>
    </xf>
    <xf numFmtId="3" fontId="6" fillId="5" borderId="89" xfId="0" applyNumberFormat="1" applyFont="1" applyFill="1" applyBorder="1" applyAlignment="1" applyProtection="1">
      <alignment horizontal="center" vertical="center"/>
    </xf>
    <xf numFmtId="3" fontId="6" fillId="5" borderId="6" xfId="0" applyNumberFormat="1" applyFont="1" applyFill="1" applyBorder="1" applyAlignment="1" applyProtection="1">
      <alignment horizontal="center" vertical="center"/>
    </xf>
    <xf numFmtId="3" fontId="6" fillId="5" borderId="92" xfId="0" applyNumberFormat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0" fillId="2" borderId="48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3" fontId="17" fillId="2" borderId="86" xfId="0" applyNumberFormat="1" applyFont="1" applyFill="1" applyBorder="1" applyAlignment="1" applyProtection="1">
      <alignment horizontal="center" vertical="center" wrapText="1"/>
    </xf>
    <xf numFmtId="49" fontId="0" fillId="0" borderId="48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3" fillId="0" borderId="7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" fillId="3" borderId="7" xfId="0" applyNumberFormat="1" applyFont="1" applyFill="1" applyBorder="1" applyAlignment="1" applyProtection="1">
      <alignment horizontal="right" vertical="center" wrapText="1"/>
    </xf>
    <xf numFmtId="3" fontId="6" fillId="5" borderId="48" xfId="0" applyNumberFormat="1" applyFont="1" applyFill="1" applyBorder="1" applyAlignment="1" applyProtection="1">
      <alignment vertical="center" wrapText="1"/>
    </xf>
    <xf numFmtId="3" fontId="6" fillId="5" borderId="15" xfId="0" applyNumberFormat="1" applyFont="1" applyFill="1" applyBorder="1" applyAlignment="1" applyProtection="1">
      <alignment vertical="center" wrapText="1"/>
    </xf>
    <xf numFmtId="3" fontId="14" fillId="7" borderId="94" xfId="0" applyNumberFormat="1" applyFont="1" applyFill="1" applyBorder="1" applyAlignment="1" applyProtection="1">
      <alignment horizontal="right" vertical="center" wrapText="1"/>
    </xf>
    <xf numFmtId="3" fontId="6" fillId="5" borderId="113" xfId="0" applyNumberFormat="1" applyFont="1" applyFill="1" applyBorder="1" applyAlignment="1" applyProtection="1">
      <alignment vertical="center" wrapText="1"/>
    </xf>
    <xf numFmtId="3" fontId="14" fillId="7" borderId="115" xfId="0" applyNumberFormat="1" applyFont="1" applyFill="1" applyBorder="1" applyAlignment="1" applyProtection="1">
      <alignment horizontal="right" vertical="center" wrapText="1"/>
    </xf>
    <xf numFmtId="3" fontId="4" fillId="3" borderId="117" xfId="0" applyNumberFormat="1" applyFont="1" applyFill="1" applyBorder="1" applyAlignment="1" applyProtection="1">
      <alignment horizontal="right" vertical="center" wrapText="1"/>
    </xf>
    <xf numFmtId="3" fontId="4" fillId="3" borderId="120" xfId="0" applyNumberFormat="1" applyFont="1" applyFill="1" applyBorder="1" applyAlignment="1" applyProtection="1">
      <alignment horizontal="right" vertical="center" wrapText="1"/>
    </xf>
    <xf numFmtId="3" fontId="17" fillId="2" borderId="115" xfId="0" applyNumberFormat="1" applyFont="1" applyFill="1" applyBorder="1" applyAlignment="1" applyProtection="1">
      <alignment horizontal="right" vertical="center" wrapText="1"/>
    </xf>
    <xf numFmtId="3" fontId="17" fillId="2" borderId="94" xfId="0" applyNumberFormat="1" applyFont="1" applyFill="1" applyBorder="1" applyAlignment="1" applyProtection="1">
      <alignment horizontal="right" vertical="center" wrapText="1"/>
    </xf>
    <xf numFmtId="3" fontId="4" fillId="3" borderId="121" xfId="0" applyNumberFormat="1" applyFont="1" applyFill="1" applyBorder="1" applyAlignment="1" applyProtection="1">
      <alignment horizontal="right" vertical="center" wrapText="1"/>
    </xf>
    <xf numFmtId="3" fontId="4" fillId="3" borderId="116" xfId="0" applyNumberFormat="1" applyFont="1" applyFill="1" applyBorder="1" applyAlignment="1" applyProtection="1">
      <alignment horizontal="right" vertical="center" wrapText="1"/>
    </xf>
    <xf numFmtId="3" fontId="17" fillId="2" borderId="47" xfId="0" applyNumberFormat="1" applyFont="1" applyFill="1" applyBorder="1" applyAlignment="1" applyProtection="1">
      <alignment horizontal="right" vertical="center" wrapText="1"/>
    </xf>
    <xf numFmtId="3" fontId="17" fillId="2" borderId="49" xfId="0" applyNumberFormat="1" applyFont="1" applyFill="1" applyBorder="1" applyAlignment="1" applyProtection="1">
      <alignment horizontal="right" vertical="center" wrapText="1"/>
    </xf>
    <xf numFmtId="3" fontId="4" fillId="3" borderId="66" xfId="0" applyNumberFormat="1" applyFont="1" applyFill="1" applyBorder="1" applyAlignment="1" applyProtection="1">
      <alignment horizontal="right" vertical="center" wrapText="1"/>
    </xf>
    <xf numFmtId="3" fontId="4" fillId="3" borderId="0" xfId="0" applyNumberFormat="1" applyFont="1" applyFill="1" applyBorder="1" applyAlignment="1" applyProtection="1">
      <alignment horizontal="right" vertical="center" wrapText="1"/>
    </xf>
    <xf numFmtId="3" fontId="17" fillId="2" borderId="119" xfId="0" applyNumberFormat="1" applyFont="1" applyFill="1" applyBorder="1" applyAlignment="1" applyProtection="1">
      <alignment horizontal="right" vertical="center" wrapText="1"/>
    </xf>
    <xf numFmtId="164" fontId="6" fillId="18" borderId="3" xfId="0" applyNumberFormat="1" applyFont="1" applyFill="1" applyBorder="1" applyAlignment="1" applyProtection="1">
      <alignment horizontal="center" vertical="center" wrapText="1"/>
    </xf>
    <xf numFmtId="3" fontId="25" fillId="2" borderId="0" xfId="0" applyNumberFormat="1" applyFont="1" applyFill="1" applyBorder="1" applyAlignment="1" applyProtection="1">
      <alignment vertical="center" wrapText="1"/>
    </xf>
    <xf numFmtId="164" fontId="2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164" fontId="4" fillId="3" borderId="0" xfId="0" applyNumberFormat="1" applyFont="1" applyFill="1" applyBorder="1" applyAlignment="1" applyProtection="1">
      <alignment vertical="center" wrapText="1"/>
    </xf>
    <xf numFmtId="9" fontId="1" fillId="8" borderId="49" xfId="0" applyNumberFormat="1" applyFont="1" applyFill="1" applyBorder="1" applyAlignment="1" applyProtection="1">
      <alignment horizontal="center" vertical="center" wrapText="1"/>
    </xf>
    <xf numFmtId="9" fontId="1" fillId="8" borderId="52" xfId="0" applyNumberFormat="1" applyFont="1" applyFill="1" applyBorder="1" applyAlignment="1" applyProtection="1">
      <alignment horizontal="center" vertical="center" wrapText="1"/>
    </xf>
    <xf numFmtId="164" fontId="4" fillId="3" borderId="66" xfId="0" applyNumberFormat="1" applyFont="1" applyFill="1" applyBorder="1" applyAlignment="1" applyProtection="1">
      <alignment vertical="center" wrapText="1"/>
    </xf>
    <xf numFmtId="164" fontId="4" fillId="3" borderId="7" xfId="0" applyNumberFormat="1" applyFont="1" applyFill="1" applyBorder="1" applyAlignment="1" applyProtection="1">
      <alignment vertical="center" wrapText="1"/>
    </xf>
    <xf numFmtId="9" fontId="1" fillId="8" borderId="47" xfId="0" applyNumberFormat="1" applyFont="1" applyFill="1" applyBorder="1" applyAlignment="1" applyProtection="1">
      <alignment horizontal="center" vertical="center" wrapText="1"/>
    </xf>
    <xf numFmtId="0" fontId="56" fillId="0" borderId="0" xfId="0" applyFont="1" applyAlignment="1" applyProtection="1">
      <alignment horizontal="center" vertical="center" wrapText="1"/>
    </xf>
    <xf numFmtId="0" fontId="56" fillId="0" borderId="0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vertical="center"/>
    </xf>
    <xf numFmtId="0" fontId="56" fillId="0" borderId="0" xfId="0" applyFont="1" applyBorder="1" applyAlignment="1" applyProtection="1">
      <alignment horizontal="left" vertical="top" wrapText="1"/>
    </xf>
    <xf numFmtId="5" fontId="56" fillId="0" borderId="0" xfId="0" applyNumberFormat="1" applyFont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53" fillId="15" borderId="0" xfId="0" applyFont="1" applyFill="1" applyBorder="1" applyAlignment="1" applyProtection="1">
      <alignment horizontal="left" vertical="center" wrapText="1"/>
    </xf>
    <xf numFmtId="0" fontId="36" fillId="15" borderId="0" xfId="0" applyFont="1" applyFill="1" applyBorder="1" applyAlignment="1" applyProtection="1">
      <alignment horizontal="left" vertical="center" wrapText="1"/>
    </xf>
    <xf numFmtId="0" fontId="12" fillId="15" borderId="37" xfId="0" applyFont="1" applyFill="1" applyBorder="1" applyAlignment="1" applyProtection="1">
      <alignment horizontal="center" vertical="top" wrapText="1"/>
    </xf>
    <xf numFmtId="3" fontId="4" fillId="3" borderId="67" xfId="0" applyNumberFormat="1" applyFont="1" applyFill="1" applyBorder="1" applyAlignment="1" applyProtection="1">
      <alignment horizontal="right" vertical="center" wrapText="1"/>
    </xf>
    <xf numFmtId="3" fontId="4" fillId="3" borderId="132" xfId="0" applyNumberFormat="1" applyFont="1" applyFill="1" applyBorder="1" applyAlignment="1" applyProtection="1">
      <alignment horizontal="right" vertical="center" wrapText="1"/>
    </xf>
    <xf numFmtId="3" fontId="34" fillId="3" borderId="136" xfId="0" applyNumberFormat="1" applyFont="1" applyFill="1" applyBorder="1" applyAlignment="1" applyProtection="1">
      <alignment horizontal="right" vertical="center" wrapText="1"/>
    </xf>
    <xf numFmtId="3" fontId="4" fillId="3" borderId="136" xfId="0" applyNumberFormat="1" applyFont="1" applyFill="1" applyBorder="1" applyAlignment="1" applyProtection="1">
      <alignment horizontal="right" vertical="center" wrapText="1"/>
    </xf>
    <xf numFmtId="3" fontId="6" fillId="5" borderId="138" xfId="0" applyNumberFormat="1" applyFont="1" applyFill="1" applyBorder="1" applyAlignment="1" applyProtection="1">
      <alignment vertical="center" wrapText="1"/>
    </xf>
    <xf numFmtId="3" fontId="14" fillId="7" borderId="133" xfId="0" applyNumberFormat="1" applyFont="1" applyFill="1" applyBorder="1" applyAlignment="1" applyProtection="1">
      <alignment horizontal="right" vertical="center" wrapText="1"/>
    </xf>
    <xf numFmtId="0" fontId="4" fillId="2" borderId="91" xfId="0" applyFont="1" applyFill="1" applyBorder="1" applyAlignment="1" applyProtection="1">
      <alignment horizontal="center" vertical="center" wrapText="1"/>
    </xf>
    <xf numFmtId="0" fontId="17" fillId="2" borderId="18" xfId="0" applyFont="1" applyFill="1" applyBorder="1" applyAlignment="1" applyProtection="1">
      <alignment horizontal="center" vertical="center" wrapText="1"/>
    </xf>
    <xf numFmtId="0" fontId="17" fillId="2" borderId="45" xfId="0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 applyProtection="1">
      <alignment horizontal="center" vertical="center" wrapText="1"/>
    </xf>
    <xf numFmtId="3" fontId="17" fillId="2" borderId="133" xfId="0" applyNumberFormat="1" applyFont="1" applyFill="1" applyBorder="1" applyAlignment="1" applyProtection="1">
      <alignment horizontal="right" vertical="center" wrapText="1"/>
    </xf>
    <xf numFmtId="3" fontId="17" fillId="2" borderId="134" xfId="0" applyNumberFormat="1" applyFont="1" applyFill="1" applyBorder="1" applyAlignment="1" applyProtection="1">
      <alignment horizontal="right" vertical="center" wrapText="1"/>
    </xf>
    <xf numFmtId="3" fontId="17" fillId="2" borderId="135" xfId="0" applyNumberFormat="1" applyFont="1" applyFill="1" applyBorder="1" applyAlignment="1" applyProtection="1">
      <alignment horizontal="right" vertical="center" wrapText="1"/>
    </xf>
    <xf numFmtId="3" fontId="4" fillId="3" borderId="141" xfId="0" applyNumberFormat="1" applyFont="1" applyFill="1" applyBorder="1" applyAlignment="1" applyProtection="1">
      <alignment horizontal="right" vertical="center" wrapText="1"/>
    </xf>
    <xf numFmtId="3" fontId="4" fillId="3" borderId="140" xfId="0" applyNumberFormat="1" applyFont="1" applyFill="1" applyBorder="1" applyAlignment="1" applyProtection="1">
      <alignment horizontal="right" vertical="center" wrapText="1"/>
    </xf>
    <xf numFmtId="3" fontId="17" fillId="2" borderId="139" xfId="0" applyNumberFormat="1" applyFont="1" applyFill="1" applyBorder="1" applyAlignment="1" applyProtection="1">
      <alignment horizontal="right" vertical="center" wrapText="1"/>
    </xf>
    <xf numFmtId="0" fontId="1" fillId="0" borderId="41" xfId="0" applyFont="1" applyBorder="1" applyAlignment="1" applyProtection="1">
      <alignment horizontal="center" vertical="center" wrapText="1"/>
    </xf>
    <xf numFmtId="0" fontId="17" fillId="10" borderId="24" xfId="0" applyFont="1" applyFill="1" applyBorder="1" applyAlignment="1" applyProtection="1">
      <alignment horizontal="center" vertical="center" wrapText="1"/>
    </xf>
    <xf numFmtId="0" fontId="17" fillId="10" borderId="18" xfId="0" applyFont="1" applyFill="1" applyBorder="1" applyAlignment="1" applyProtection="1">
      <alignment horizontal="center" vertical="center" wrapText="1"/>
    </xf>
    <xf numFmtId="3" fontId="17" fillId="8" borderId="47" xfId="0" applyNumberFormat="1" applyFont="1" applyFill="1" applyBorder="1" applyAlignment="1" applyProtection="1">
      <alignment horizontal="right" vertical="center" wrapText="1"/>
    </xf>
    <xf numFmtId="3" fontId="17" fillId="8" borderId="133" xfId="0" applyNumberFormat="1" applyFont="1" applyFill="1" applyBorder="1" applyAlignment="1" applyProtection="1">
      <alignment horizontal="right" vertical="center" wrapText="1"/>
    </xf>
    <xf numFmtId="3" fontId="17" fillId="9" borderId="133" xfId="0" applyNumberFormat="1" applyFont="1" applyFill="1" applyBorder="1" applyAlignment="1" applyProtection="1">
      <alignment horizontal="right" vertical="center" wrapText="1"/>
    </xf>
    <xf numFmtId="3" fontId="17" fillId="9" borderId="47" xfId="0" applyNumberFormat="1" applyFont="1" applyFill="1" applyBorder="1" applyAlignment="1" applyProtection="1">
      <alignment horizontal="right" vertical="center" wrapText="1"/>
    </xf>
    <xf numFmtId="3" fontId="17" fillId="2" borderId="85" xfId="0" applyNumberFormat="1" applyFont="1" applyFill="1" applyBorder="1" applyAlignment="1" applyProtection="1">
      <alignment horizontal="right" vertical="center" wrapText="1"/>
    </xf>
    <xf numFmtId="0" fontId="17" fillId="2" borderId="85" xfId="0" applyFont="1" applyFill="1" applyBorder="1" applyAlignment="1" applyProtection="1">
      <alignment horizontal="center" vertical="center" wrapText="1"/>
    </xf>
    <xf numFmtId="3" fontId="17" fillId="2" borderId="86" xfId="0" applyNumberFormat="1" applyFont="1" applyFill="1" applyBorder="1" applyAlignment="1" applyProtection="1">
      <alignment horizontal="right" vertical="center" wrapText="1"/>
    </xf>
    <xf numFmtId="0" fontId="17" fillId="2" borderId="86" xfId="0" applyFont="1" applyFill="1" applyBorder="1" applyAlignment="1" applyProtection="1">
      <alignment horizontal="center" vertical="center" wrapText="1"/>
    </xf>
    <xf numFmtId="3" fontId="17" fillId="2" borderId="10" xfId="0" applyNumberFormat="1" applyFont="1" applyFill="1" applyBorder="1" applyAlignment="1" applyProtection="1">
      <alignment horizontal="right" vertical="center" wrapText="1"/>
    </xf>
    <xf numFmtId="0" fontId="17" fillId="2" borderId="19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 wrapText="1"/>
    </xf>
    <xf numFmtId="3" fontId="17" fillId="2" borderId="6" xfId="0" applyNumberFormat="1" applyFont="1" applyFill="1" applyBorder="1" applyAlignment="1" applyProtection="1">
      <alignment horizontal="right" vertical="center" wrapText="1"/>
    </xf>
    <xf numFmtId="3" fontId="17" fillId="2" borderId="16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3" fontId="17" fillId="9" borderId="85" xfId="0" applyNumberFormat="1" applyFont="1" applyFill="1" applyBorder="1" applyAlignment="1" applyProtection="1">
      <alignment horizontal="center" vertical="center"/>
    </xf>
    <xf numFmtId="3" fontId="17" fillId="9" borderId="13" xfId="0" applyNumberFormat="1" applyFont="1" applyFill="1" applyBorder="1" applyAlignment="1" applyProtection="1">
      <alignment horizontal="center" vertical="center"/>
    </xf>
    <xf numFmtId="3" fontId="17" fillId="9" borderId="86" xfId="0" applyNumberFormat="1" applyFont="1" applyFill="1" applyBorder="1" applyAlignment="1" applyProtection="1">
      <alignment horizontal="center" vertical="center"/>
    </xf>
    <xf numFmtId="3" fontId="43" fillId="3" borderId="5" xfId="0" applyNumberFormat="1" applyFont="1" applyFill="1" applyBorder="1" applyAlignment="1">
      <alignment horizontal="center" vertical="center"/>
    </xf>
    <xf numFmtId="3" fontId="43" fillId="2" borderId="4" xfId="0" applyNumberFormat="1" applyFont="1" applyFill="1" applyBorder="1" applyAlignment="1" applyProtection="1">
      <alignment horizontal="center" vertical="center"/>
    </xf>
    <xf numFmtId="3" fontId="4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24" xfId="0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 applyProtection="1">
      <alignment horizontal="left" vertical="center"/>
    </xf>
    <xf numFmtId="0" fontId="17" fillId="2" borderId="39" xfId="0" applyFont="1" applyFill="1" applyBorder="1" applyAlignment="1" applyProtection="1">
      <alignment horizontal="left" vertical="center"/>
    </xf>
    <xf numFmtId="3" fontId="17" fillId="9" borderId="37" xfId="0" applyNumberFormat="1" applyFont="1" applyFill="1" applyBorder="1" applyAlignment="1" applyProtection="1">
      <alignment horizontal="center" vertical="center"/>
    </xf>
    <xf numFmtId="3" fontId="34" fillId="2" borderId="37" xfId="0" applyNumberFormat="1" applyFont="1" applyFill="1" applyBorder="1" applyAlignment="1" applyProtection="1">
      <alignment horizontal="center" vertical="center" wrapText="1"/>
    </xf>
    <xf numFmtId="3" fontId="17" fillId="2" borderId="37" xfId="0" applyNumberFormat="1" applyFont="1" applyFill="1" applyBorder="1" applyAlignment="1" applyProtection="1">
      <alignment horizontal="center" vertical="center"/>
    </xf>
    <xf numFmtId="3" fontId="17" fillId="2" borderId="24" xfId="0" applyNumberFormat="1" applyFont="1" applyFill="1" applyBorder="1" applyAlignment="1" applyProtection="1">
      <alignment horizontal="center" vertical="center"/>
    </xf>
    <xf numFmtId="3" fontId="17" fillId="2" borderId="148" xfId="0" applyNumberFormat="1" applyFont="1" applyFill="1" applyBorder="1" applyAlignment="1" applyProtection="1">
      <alignment horizontal="center" vertical="center"/>
    </xf>
    <xf numFmtId="3" fontId="17" fillId="2" borderId="39" xfId="0" applyNumberFormat="1" applyFont="1" applyFill="1" applyBorder="1" applyAlignment="1" applyProtection="1">
      <alignment horizontal="center" vertical="center"/>
    </xf>
    <xf numFmtId="3" fontId="17" fillId="2" borderId="115" xfId="0" applyNumberFormat="1" applyFont="1" applyFill="1" applyBorder="1" applyAlignment="1" applyProtection="1">
      <alignment horizontal="center" vertical="center"/>
    </xf>
    <xf numFmtId="3" fontId="15" fillId="2" borderId="24" xfId="0" applyNumberFormat="1" applyFont="1" applyFill="1" applyBorder="1" applyAlignment="1" applyProtection="1">
      <alignment horizontal="center" vertical="center" wrapText="1"/>
    </xf>
    <xf numFmtId="3" fontId="17" fillId="2" borderId="37" xfId="0" applyNumberFormat="1" applyFont="1" applyFill="1" applyBorder="1" applyAlignment="1" applyProtection="1">
      <alignment horizontal="center" vertical="center" wrapText="1"/>
    </xf>
    <xf numFmtId="0" fontId="17" fillId="2" borderId="37" xfId="0" applyFont="1" applyFill="1" applyBorder="1" applyAlignment="1" applyProtection="1">
      <alignment vertical="center" wrapText="1"/>
    </xf>
    <xf numFmtId="0" fontId="17" fillId="2" borderId="24" xfId="0" applyFont="1" applyFill="1" applyBorder="1" applyAlignment="1" applyProtection="1">
      <alignment horizontal="left" vertical="center" wrapText="1"/>
    </xf>
    <xf numFmtId="3" fontId="17" fillId="2" borderId="149" xfId="0" applyNumberFormat="1" applyFont="1" applyFill="1" applyBorder="1" applyAlignment="1" applyProtection="1">
      <alignment horizontal="center" vertical="center"/>
    </xf>
    <xf numFmtId="0" fontId="42" fillId="17" borderId="0" xfId="0" applyFont="1" applyFill="1" applyAlignment="1">
      <alignment vertical="center"/>
    </xf>
    <xf numFmtId="0" fontId="14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left" vertical="center" wrapText="1"/>
    </xf>
    <xf numFmtId="164" fontId="49" fillId="19" borderId="19" xfId="0" applyNumberFormat="1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18" borderId="89" xfId="0" applyFont="1" applyFill="1" applyBorder="1" applyAlignment="1" applyProtection="1">
      <alignment horizontal="center" vertical="center" wrapText="1"/>
    </xf>
    <xf numFmtId="3" fontId="18" fillId="3" borderId="153" xfId="0" applyNumberFormat="1" applyFont="1" applyFill="1" applyBorder="1" applyAlignment="1" applyProtection="1">
      <alignment horizontal="right" vertical="center" wrapText="1"/>
    </xf>
    <xf numFmtId="3" fontId="18" fillId="3" borderId="168" xfId="0" applyNumberFormat="1" applyFont="1" applyFill="1" applyBorder="1" applyAlignment="1" applyProtection="1">
      <alignment horizontal="right" vertical="center" wrapText="1"/>
    </xf>
    <xf numFmtId="3" fontId="14" fillId="7" borderId="135" xfId="0" applyNumberFormat="1" applyFont="1" applyFill="1" applyBorder="1" applyAlignment="1" applyProtection="1">
      <alignment horizontal="right" vertical="center" wrapText="1"/>
    </xf>
    <xf numFmtId="0" fontId="4" fillId="18" borderId="124" xfId="0" applyFont="1" applyFill="1" applyBorder="1" applyAlignment="1" applyProtection="1">
      <alignment horizontal="center" vertical="center" wrapText="1"/>
    </xf>
    <xf numFmtId="3" fontId="18" fillId="3" borderId="129" xfId="0" applyNumberFormat="1" applyFont="1" applyFill="1" applyBorder="1" applyAlignment="1" applyProtection="1">
      <alignment horizontal="right" vertical="center" wrapText="1"/>
    </xf>
    <xf numFmtId="3" fontId="18" fillId="3" borderId="127" xfId="0" applyNumberFormat="1" applyFont="1" applyFill="1" applyBorder="1" applyAlignment="1" applyProtection="1">
      <alignment horizontal="right" vertical="center" wrapText="1"/>
    </xf>
    <xf numFmtId="0" fontId="4" fillId="18" borderId="6" xfId="0" applyFont="1" applyFill="1" applyBorder="1" applyAlignment="1" applyProtection="1">
      <alignment horizontal="center" vertical="center" wrapText="1"/>
    </xf>
    <xf numFmtId="3" fontId="18" fillId="3" borderId="14" xfId="0" applyNumberFormat="1" applyFont="1" applyFill="1" applyBorder="1" applyAlignment="1" applyProtection="1">
      <alignment horizontal="right" vertical="center" wrapText="1"/>
    </xf>
    <xf numFmtId="3" fontId="18" fillId="3" borderId="68" xfId="0" applyNumberFormat="1" applyFont="1" applyFill="1" applyBorder="1" applyAlignment="1" applyProtection="1">
      <alignment horizontal="right" vertical="center" wrapText="1"/>
    </xf>
    <xf numFmtId="3" fontId="18" fillId="3" borderId="154" xfId="0" applyNumberFormat="1" applyFont="1" applyFill="1" applyBorder="1" applyAlignment="1" applyProtection="1">
      <alignment horizontal="right" vertical="center" wrapText="1"/>
    </xf>
    <xf numFmtId="3" fontId="18" fillId="3" borderId="159" xfId="0" applyNumberFormat="1" applyFont="1" applyFill="1" applyBorder="1" applyAlignment="1" applyProtection="1">
      <alignment horizontal="right" vertical="center" wrapText="1"/>
    </xf>
    <xf numFmtId="0" fontId="4" fillId="2" borderId="124" xfId="0" applyFont="1" applyFill="1" applyBorder="1" applyAlignment="1" applyProtection="1">
      <alignment horizontal="center" vertical="center" wrapText="1"/>
    </xf>
    <xf numFmtId="3" fontId="17" fillId="2" borderId="19" xfId="0" applyNumberFormat="1" applyFont="1" applyFill="1" applyBorder="1" applyAlignment="1" applyProtection="1">
      <alignment horizontal="right" vertical="center" wrapText="1"/>
    </xf>
    <xf numFmtId="3" fontId="14" fillId="7" borderId="19" xfId="0" applyNumberFormat="1" applyFont="1" applyFill="1" applyBorder="1" applyAlignment="1" applyProtection="1">
      <alignment horizontal="right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3" fontId="63" fillId="10" borderId="156" xfId="0" applyNumberFormat="1" applyFont="1" applyFill="1" applyBorder="1" applyAlignment="1" applyProtection="1">
      <alignment horizontal="right" vertical="center" wrapText="1"/>
    </xf>
    <xf numFmtId="3" fontId="63" fillId="10" borderId="19" xfId="0" applyNumberFormat="1" applyFont="1" applyFill="1" applyBorder="1" applyAlignment="1" applyProtection="1">
      <alignment horizontal="right" vertical="center" wrapText="1"/>
    </xf>
    <xf numFmtId="3" fontId="63" fillId="18" borderId="122" xfId="0" applyNumberFormat="1" applyFont="1" applyFill="1" applyBorder="1" applyAlignment="1" applyProtection="1">
      <alignment horizontal="right" vertical="center" wrapText="1"/>
    </xf>
    <xf numFmtId="3" fontId="63" fillId="18" borderId="165" xfId="0" applyNumberFormat="1" applyFont="1" applyFill="1" applyBorder="1" applyAlignment="1" applyProtection="1">
      <alignment horizontal="right" vertical="center" wrapText="1"/>
    </xf>
    <xf numFmtId="3" fontId="63" fillId="18" borderId="130" xfId="0" applyNumberFormat="1" applyFont="1" applyFill="1" applyBorder="1" applyAlignment="1" applyProtection="1">
      <alignment horizontal="right" vertical="center" wrapText="1"/>
    </xf>
    <xf numFmtId="3" fontId="63" fillId="18" borderId="166" xfId="0" applyNumberFormat="1" applyFont="1" applyFill="1" applyBorder="1" applyAlignment="1" applyProtection="1">
      <alignment horizontal="right" vertical="center" wrapText="1"/>
    </xf>
    <xf numFmtId="3" fontId="63" fillId="18" borderId="158" xfId="0" applyNumberFormat="1" applyFont="1" applyFill="1" applyBorder="1" applyAlignment="1" applyProtection="1">
      <alignment horizontal="right" vertical="center" wrapText="1"/>
    </xf>
    <xf numFmtId="3" fontId="63" fillId="18" borderId="39" xfId="0" applyNumberFormat="1" applyFont="1" applyFill="1" applyBorder="1" applyAlignment="1" applyProtection="1">
      <alignment horizontal="right" vertical="center" wrapText="1"/>
    </xf>
    <xf numFmtId="3" fontId="63" fillId="18" borderId="125" xfId="0" applyNumberFormat="1" applyFont="1" applyFill="1" applyBorder="1" applyAlignment="1" applyProtection="1">
      <alignment horizontal="right" vertical="center" wrapText="1"/>
    </xf>
    <xf numFmtId="3" fontId="63" fillId="18" borderId="167" xfId="0" applyNumberFormat="1" applyFont="1" applyFill="1" applyBorder="1" applyAlignment="1" applyProtection="1">
      <alignment horizontal="right" vertical="center" wrapText="1"/>
    </xf>
    <xf numFmtId="3" fontId="63" fillId="18" borderId="156" xfId="0" applyNumberFormat="1" applyFont="1" applyFill="1" applyBorder="1" applyAlignment="1" applyProtection="1">
      <alignment horizontal="right" vertical="center" wrapText="1"/>
    </xf>
    <xf numFmtId="3" fontId="63" fillId="18" borderId="19" xfId="0" applyNumberFormat="1" applyFont="1" applyFill="1" applyBorder="1" applyAlignment="1" applyProtection="1">
      <alignment horizontal="right" vertical="center" wrapText="1"/>
    </xf>
    <xf numFmtId="3" fontId="63" fillId="18" borderId="160" xfId="0" applyNumberFormat="1" applyFont="1" applyFill="1" applyBorder="1" applyAlignment="1" applyProtection="1">
      <alignment horizontal="right" vertical="center" wrapText="1"/>
    </xf>
    <xf numFmtId="3" fontId="63" fillId="18" borderId="114" xfId="0" applyNumberFormat="1" applyFont="1" applyFill="1" applyBorder="1" applyAlignment="1" applyProtection="1">
      <alignment horizontal="right" vertical="center" wrapText="1"/>
    </xf>
    <xf numFmtId="3" fontId="63" fillId="18" borderId="128" xfId="0" applyNumberFormat="1" applyFont="1" applyFill="1" applyBorder="1" applyAlignment="1" applyProtection="1">
      <alignment horizontal="right" vertical="center" wrapText="1"/>
    </xf>
    <xf numFmtId="3" fontId="63" fillId="18" borderId="169" xfId="0" applyNumberFormat="1" applyFont="1" applyFill="1" applyBorder="1" applyAlignment="1" applyProtection="1">
      <alignment horizontal="right" vertical="center" wrapText="1"/>
    </xf>
    <xf numFmtId="3" fontId="63" fillId="18" borderId="161" xfId="0" applyNumberFormat="1" applyFont="1" applyFill="1" applyBorder="1" applyAlignment="1" applyProtection="1">
      <alignment horizontal="right" vertical="center" wrapText="1"/>
    </xf>
    <xf numFmtId="3" fontId="63" fillId="18" borderId="17" xfId="0" applyNumberFormat="1" applyFont="1" applyFill="1" applyBorder="1" applyAlignment="1" applyProtection="1">
      <alignment horizontal="right" vertical="center" wrapText="1"/>
    </xf>
    <xf numFmtId="3" fontId="63" fillId="18" borderId="126" xfId="0" applyNumberFormat="1" applyFont="1" applyFill="1" applyBorder="1" applyAlignment="1" applyProtection="1">
      <alignment horizontal="right" vertical="center" wrapText="1"/>
    </xf>
    <xf numFmtId="3" fontId="63" fillId="18" borderId="111" xfId="0" applyNumberFormat="1" applyFont="1" applyFill="1" applyBorder="1" applyAlignment="1" applyProtection="1">
      <alignment horizontal="right" vertical="center" wrapText="1"/>
    </xf>
    <xf numFmtId="3" fontId="63" fillId="18" borderId="159" xfId="0" applyNumberFormat="1" applyFont="1" applyFill="1" applyBorder="1" applyAlignment="1" applyProtection="1">
      <alignment horizontal="right" vertical="center" wrapText="1"/>
    </xf>
    <xf numFmtId="3" fontId="63" fillId="18" borderId="68" xfId="0" applyNumberFormat="1" applyFont="1" applyFill="1" applyBorder="1" applyAlignment="1" applyProtection="1">
      <alignment horizontal="right" vertical="center" wrapText="1"/>
    </xf>
    <xf numFmtId="3" fontId="63" fillId="18" borderId="127" xfId="0" applyNumberFormat="1" applyFont="1" applyFill="1" applyBorder="1" applyAlignment="1" applyProtection="1">
      <alignment horizontal="right" vertical="center" wrapText="1"/>
    </xf>
    <xf numFmtId="3" fontId="63" fillId="18" borderId="168" xfId="0" applyNumberFormat="1" applyFont="1" applyFill="1" applyBorder="1" applyAlignment="1" applyProtection="1">
      <alignment horizontal="right" vertical="center" wrapText="1"/>
    </xf>
    <xf numFmtId="3" fontId="63" fillId="10" borderId="158" xfId="0" applyNumberFormat="1" applyFont="1" applyFill="1" applyBorder="1" applyAlignment="1" applyProtection="1">
      <alignment horizontal="right" vertical="center" wrapText="1"/>
    </xf>
    <xf numFmtId="3" fontId="63" fillId="10" borderId="39" xfId="0" applyNumberFormat="1" applyFont="1" applyFill="1" applyBorder="1" applyAlignment="1" applyProtection="1">
      <alignment horizontal="right" vertical="center" wrapText="1"/>
    </xf>
    <xf numFmtId="3" fontId="63" fillId="18" borderId="163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wrapText="1"/>
    </xf>
    <xf numFmtId="0" fontId="12" fillId="15" borderId="86" xfId="0" applyFont="1" applyFill="1" applyBorder="1" applyAlignment="1" applyProtection="1">
      <alignment horizontal="center" vertical="center" wrapText="1"/>
    </xf>
    <xf numFmtId="3" fontId="17" fillId="2" borderId="26" xfId="0" applyNumberFormat="1" applyFont="1" applyFill="1" applyBorder="1" applyAlignment="1" applyProtection="1">
      <alignment horizontal="right" vertical="center" wrapText="1"/>
    </xf>
    <xf numFmtId="3" fontId="14" fillId="7" borderId="93" xfId="0" applyNumberFormat="1" applyFont="1" applyFill="1" applyBorder="1" applyAlignment="1" applyProtection="1">
      <alignment horizontal="right" vertical="center" wrapText="1"/>
    </xf>
    <xf numFmtId="3" fontId="14" fillId="7" borderId="50" xfId="0" applyNumberFormat="1" applyFont="1" applyFill="1" applyBorder="1" applyAlignment="1" applyProtection="1">
      <alignment horizontal="right" vertical="center" wrapText="1"/>
    </xf>
    <xf numFmtId="0" fontId="14" fillId="0" borderId="0" xfId="0" quotePrefix="1" applyFont="1" applyAlignment="1" applyProtection="1">
      <alignment vertical="center" wrapText="1"/>
    </xf>
    <xf numFmtId="0" fontId="14" fillId="0" borderId="0" xfId="0" quotePrefix="1" applyFont="1" applyAlignment="1" applyProtection="1">
      <alignment vertical="center"/>
    </xf>
    <xf numFmtId="0" fontId="14" fillId="2" borderId="0" xfId="0" quotePrefix="1" applyFont="1" applyFill="1" applyAlignment="1" applyProtection="1">
      <alignment vertical="center"/>
    </xf>
    <xf numFmtId="0" fontId="9" fillId="2" borderId="0" xfId="0" applyFont="1" applyFill="1" applyAlignment="1" applyProtection="1">
      <alignment horizontal="center" vertical="center" wrapText="1"/>
    </xf>
    <xf numFmtId="0" fontId="36" fillId="15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vertical="center" wrapText="1"/>
    </xf>
    <xf numFmtId="0" fontId="22" fillId="3" borderId="46" xfId="0" applyFont="1" applyFill="1" applyBorder="1" applyAlignment="1" applyProtection="1">
      <alignment vertical="center" wrapText="1"/>
      <protection locked="0"/>
    </xf>
    <xf numFmtId="0" fontId="22" fillId="3" borderId="67" xfId="0" applyFont="1" applyFill="1" applyBorder="1" applyAlignment="1" applyProtection="1">
      <alignment vertical="center" wrapText="1"/>
      <protection locked="0"/>
    </xf>
    <xf numFmtId="0" fontId="22" fillId="3" borderId="7" xfId="0" applyFont="1" applyFill="1" applyBorder="1" applyAlignment="1" applyProtection="1">
      <alignment vertical="center" wrapText="1"/>
    </xf>
    <xf numFmtId="0" fontId="22" fillId="3" borderId="66" xfId="0" applyFont="1" applyFill="1" applyBorder="1" applyAlignment="1" applyProtection="1">
      <alignment vertical="center" wrapText="1"/>
    </xf>
    <xf numFmtId="0" fontId="22" fillId="3" borderId="0" xfId="0" applyFont="1" applyFill="1" applyBorder="1" applyAlignment="1" applyProtection="1">
      <alignment vertical="center" wrapText="1"/>
    </xf>
    <xf numFmtId="3" fontId="17" fillId="8" borderId="135" xfId="0" applyNumberFormat="1" applyFont="1" applyFill="1" applyBorder="1" applyAlignment="1" applyProtection="1">
      <alignment horizontal="right" vertical="center" wrapText="1"/>
    </xf>
    <xf numFmtId="3" fontId="4" fillId="22" borderId="9" xfId="0" applyNumberFormat="1" applyFont="1" applyFill="1" applyBorder="1" applyAlignment="1" applyProtection="1">
      <alignment horizontal="right" vertical="center" wrapText="1"/>
    </xf>
    <xf numFmtId="3" fontId="4" fillId="22" borderId="11" xfId="0" applyNumberFormat="1" applyFont="1" applyFill="1" applyBorder="1" applyAlignment="1" applyProtection="1">
      <alignment horizontal="right" vertical="center" wrapText="1"/>
    </xf>
    <xf numFmtId="3" fontId="4" fillId="22" borderId="56" xfId="0" applyNumberFormat="1" applyFont="1" applyFill="1" applyBorder="1" applyAlignment="1" applyProtection="1">
      <alignment horizontal="right" vertical="center" wrapText="1"/>
    </xf>
    <xf numFmtId="3" fontId="4" fillId="22" borderId="65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 vertical="center" wrapText="1"/>
    </xf>
    <xf numFmtId="164" fontId="20" fillId="0" borderId="0" xfId="0" applyNumberFormat="1" applyFont="1" applyFill="1" applyBorder="1" applyAlignment="1" applyProtection="1">
      <alignment vertical="center" wrapText="1"/>
    </xf>
    <xf numFmtId="164" fontId="1" fillId="21" borderId="39" xfId="0" applyNumberFormat="1" applyFont="1" applyFill="1" applyBorder="1" applyAlignment="1" applyProtection="1">
      <alignment horizontal="center" vertical="center" wrapText="1"/>
    </xf>
    <xf numFmtId="164" fontId="1" fillId="21" borderId="19" xfId="0" applyNumberFormat="1" applyFont="1" applyFill="1" applyBorder="1" applyAlignment="1" applyProtection="1">
      <alignment horizontal="center" vertical="center" wrapText="1"/>
    </xf>
    <xf numFmtId="164" fontId="1" fillId="21" borderId="26" xfId="0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top" wrapText="1"/>
    </xf>
    <xf numFmtId="0" fontId="3" fillId="0" borderId="48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 wrapText="1"/>
    </xf>
    <xf numFmtId="0" fontId="4" fillId="18" borderId="3" xfId="0" applyFont="1" applyFill="1" applyBorder="1" applyAlignment="1" applyProtection="1">
      <alignment horizontal="center" vertical="center" wrapText="1"/>
    </xf>
    <xf numFmtId="0" fontId="4" fillId="18" borderId="4" xfId="0" applyFont="1" applyFill="1" applyBorder="1" applyAlignment="1" applyProtection="1">
      <alignment horizontal="center" vertical="center" wrapText="1"/>
    </xf>
    <xf numFmtId="164" fontId="1" fillId="18" borderId="41" xfId="0" applyNumberFormat="1" applyFont="1" applyFill="1" applyBorder="1" applyAlignment="1" applyProtection="1">
      <alignment horizontal="center" vertical="center" wrapText="1"/>
    </xf>
    <xf numFmtId="164" fontId="1" fillId="18" borderId="13" xfId="0" applyNumberFormat="1" applyFont="1" applyFill="1" applyBorder="1" applyAlignment="1" applyProtection="1">
      <alignment horizontal="center" vertical="center" wrapText="1"/>
    </xf>
    <xf numFmtId="164" fontId="1" fillId="18" borderId="37" xfId="0" applyNumberFormat="1" applyFont="1" applyFill="1" applyBorder="1" applyAlignment="1" applyProtection="1">
      <alignment horizontal="center" vertical="center" wrapText="1"/>
    </xf>
    <xf numFmtId="164" fontId="1" fillId="18" borderId="85" xfId="0" applyNumberFormat="1" applyFont="1" applyFill="1" applyBorder="1" applyAlignment="1" applyProtection="1">
      <alignment horizontal="center" vertical="center" wrapText="1"/>
    </xf>
    <xf numFmtId="164" fontId="1" fillId="18" borderId="40" xfId="0" applyNumberFormat="1" applyFont="1" applyFill="1" applyBorder="1" applyAlignment="1" applyProtection="1">
      <alignment horizontal="center" vertical="center" wrapText="1"/>
    </xf>
    <xf numFmtId="164" fontId="1" fillId="18" borderId="175" xfId="0" applyNumberFormat="1" applyFont="1" applyFill="1" applyBorder="1" applyAlignment="1" applyProtection="1">
      <alignment horizontal="center" vertical="center" wrapText="1"/>
    </xf>
    <xf numFmtId="3" fontId="6" fillId="18" borderId="8" xfId="0" applyNumberFormat="1" applyFont="1" applyFill="1" applyBorder="1" applyAlignment="1" applyProtection="1">
      <alignment vertical="center" wrapText="1"/>
    </xf>
    <xf numFmtId="3" fontId="6" fillId="18" borderId="12" xfId="0" applyNumberFormat="1" applyFont="1" applyFill="1" applyBorder="1" applyAlignment="1" applyProtection="1">
      <alignment vertical="center" wrapText="1"/>
    </xf>
    <xf numFmtId="3" fontId="6" fillId="18" borderId="3" xfId="0" applyNumberFormat="1" applyFont="1" applyFill="1" applyBorder="1" applyAlignment="1" applyProtection="1">
      <alignment vertical="center" wrapText="1"/>
    </xf>
    <xf numFmtId="3" fontId="6" fillId="18" borderId="11" xfId="0" applyNumberFormat="1" applyFont="1" applyFill="1" applyBorder="1" applyAlignment="1" applyProtection="1">
      <alignment vertical="center" wrapText="1"/>
    </xf>
    <xf numFmtId="164" fontId="6" fillId="18" borderId="4" xfId="0" applyNumberFormat="1" applyFont="1" applyFill="1" applyBorder="1" applyAlignment="1" applyProtection="1">
      <alignment horizontal="center" vertical="center" wrapText="1"/>
    </xf>
    <xf numFmtId="3" fontId="67" fillId="18" borderId="52" xfId="0" applyNumberFormat="1" applyFont="1" applyFill="1" applyBorder="1" applyAlignment="1" applyProtection="1">
      <alignment horizontal="right" vertical="center" wrapText="1"/>
    </xf>
    <xf numFmtId="164" fontId="52" fillId="18" borderId="25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</xf>
    <xf numFmtId="3" fontId="18" fillId="2" borderId="0" xfId="0" applyNumberFormat="1" applyFont="1" applyFill="1" applyBorder="1" applyAlignment="1" applyProtection="1">
      <alignment horizontal="right" vertical="center" wrapText="1"/>
    </xf>
    <xf numFmtId="3" fontId="31" fillId="2" borderId="0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/>
    </xf>
    <xf numFmtId="0" fontId="56" fillId="2" borderId="0" xfId="0" applyFont="1" applyFill="1" applyAlignment="1" applyProtection="1">
      <alignment horizontal="center" vertical="center" wrapText="1"/>
    </xf>
    <xf numFmtId="3" fontId="67" fillId="18" borderId="10" xfId="0" applyNumberFormat="1" applyFont="1" applyFill="1" applyBorder="1" applyAlignment="1" applyProtection="1">
      <alignment horizontal="right" vertical="center" wrapText="1"/>
    </xf>
    <xf numFmtId="3" fontId="67" fillId="18" borderId="41" xfId="0" applyNumberFormat="1" applyFont="1" applyFill="1" applyBorder="1" applyAlignment="1" applyProtection="1">
      <alignment horizontal="right" vertical="center" wrapText="1"/>
    </xf>
    <xf numFmtId="3" fontId="52" fillId="18" borderId="32" xfId="0" applyNumberFormat="1" applyFont="1" applyFill="1" applyBorder="1" applyAlignment="1" applyProtection="1">
      <alignment horizontal="right" vertical="center" wrapText="1"/>
    </xf>
    <xf numFmtId="3" fontId="52" fillId="18" borderId="38" xfId="0" applyNumberFormat="1" applyFont="1" applyFill="1" applyBorder="1" applyAlignment="1" applyProtection="1">
      <alignment horizontal="right" vertical="center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12" fillId="15" borderId="37" xfId="0" applyFont="1" applyFill="1" applyBorder="1" applyAlignment="1" applyProtection="1">
      <alignment horizontal="center" vertical="top" wrapText="1"/>
    </xf>
    <xf numFmtId="3" fontId="6" fillId="17" borderId="5" xfId="0" applyNumberFormat="1" applyFont="1" applyFill="1" applyBorder="1" applyAlignment="1" applyProtection="1">
      <alignment vertical="center"/>
    </xf>
    <xf numFmtId="3" fontId="17" fillId="8" borderId="178" xfId="0" applyNumberFormat="1" applyFont="1" applyFill="1" applyBorder="1" applyAlignment="1" applyProtection="1">
      <alignment horizontal="right" vertical="center" wrapText="1"/>
    </xf>
    <xf numFmtId="3" fontId="14" fillId="7" borderId="39" xfId="0" applyNumberFormat="1" applyFont="1" applyFill="1" applyBorder="1" applyAlignment="1" applyProtection="1">
      <alignment horizontal="right" vertical="center" wrapText="1"/>
    </xf>
    <xf numFmtId="3" fontId="68" fillId="5" borderId="27" xfId="0" applyNumberFormat="1" applyFont="1" applyFill="1" applyBorder="1" applyAlignment="1" applyProtection="1">
      <alignment horizontal="center" vertical="center" wrapText="1"/>
    </xf>
    <xf numFmtId="164" fontId="1" fillId="2" borderId="39" xfId="0" applyNumberFormat="1" applyFont="1" applyFill="1" applyBorder="1" applyAlignment="1" applyProtection="1">
      <alignment horizontal="center" vertical="center" wrapText="1"/>
    </xf>
    <xf numFmtId="9" fontId="1" fillId="2" borderId="39" xfId="0" applyNumberFormat="1" applyFont="1" applyFill="1" applyBorder="1" applyAlignment="1" applyProtection="1">
      <alignment horizontal="center" vertical="center" wrapText="1"/>
    </xf>
    <xf numFmtId="9" fontId="1" fillId="2" borderId="19" xfId="0" applyNumberFormat="1" applyFont="1" applyFill="1" applyBorder="1" applyAlignment="1" applyProtection="1">
      <alignment horizontal="center" vertical="center" wrapText="1"/>
    </xf>
    <xf numFmtId="9" fontId="1" fillId="2" borderId="26" xfId="0" applyNumberFormat="1" applyFont="1" applyFill="1" applyBorder="1" applyAlignment="1" applyProtection="1">
      <alignment horizontal="center" vertical="center" wrapText="1"/>
    </xf>
    <xf numFmtId="164" fontId="52" fillId="18" borderId="54" xfId="0" applyNumberFormat="1" applyFont="1" applyFill="1" applyBorder="1" applyAlignment="1" applyProtection="1">
      <alignment horizontal="center" vertical="center" wrapText="1"/>
    </xf>
    <xf numFmtId="3" fontId="67" fillId="18" borderId="13" xfId="0" applyNumberFormat="1" applyFont="1" applyFill="1" applyBorder="1" applyAlignment="1" applyProtection="1">
      <alignment horizontal="right" vertical="center" wrapText="1"/>
    </xf>
    <xf numFmtId="3" fontId="1" fillId="2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 vertical="top" wrapText="1"/>
    </xf>
    <xf numFmtId="0" fontId="23" fillId="0" borderId="0" xfId="0" applyFont="1" applyFill="1" applyBorder="1" applyAlignment="1" applyProtection="1">
      <alignment horizontal="right" vertical="top" wrapText="1"/>
    </xf>
    <xf numFmtId="14" fontId="12" fillId="0" borderId="0" xfId="0" applyNumberFormat="1" applyFont="1" applyFill="1" applyBorder="1" applyAlignment="1" applyProtection="1">
      <alignment vertical="top"/>
    </xf>
    <xf numFmtId="14" fontId="12" fillId="0" borderId="0" xfId="0" applyNumberFormat="1" applyFont="1" applyFill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3" fontId="6" fillId="0" borderId="0" xfId="0" applyNumberFormat="1" applyFont="1" applyFill="1" applyBorder="1" applyAlignment="1" applyProtection="1">
      <alignment vertical="center" wrapText="1"/>
    </xf>
    <xf numFmtId="0" fontId="14" fillId="0" borderId="0" xfId="0" quotePrefix="1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72" fillId="0" borderId="0" xfId="0" applyFont="1" applyFill="1" applyBorder="1" applyAlignment="1" applyProtection="1">
      <alignment vertical="center"/>
    </xf>
    <xf numFmtId="0" fontId="72" fillId="0" borderId="0" xfId="0" applyFont="1" applyFill="1" applyBorder="1" applyAlignment="1" applyProtection="1">
      <alignment horizontal="left" vertical="top" wrapText="1"/>
    </xf>
    <xf numFmtId="0" fontId="7" fillId="0" borderId="192" xfId="0" applyFont="1" applyFill="1" applyBorder="1" applyAlignment="1" applyProtection="1">
      <alignment horizontal="right" vertical="center"/>
    </xf>
    <xf numFmtId="0" fontId="1" fillId="0" borderId="52" xfId="0" applyFont="1" applyFill="1" applyBorder="1" applyAlignment="1" applyProtection="1">
      <alignment horizontal="center" vertical="center" wrapText="1"/>
    </xf>
    <xf numFmtId="0" fontId="1" fillId="0" borderId="47" xfId="0" applyFont="1" applyFill="1" applyBorder="1" applyAlignment="1" applyProtection="1">
      <alignment horizontal="center" vertical="center" wrapText="1"/>
    </xf>
    <xf numFmtId="0" fontId="74" fillId="0" borderId="47" xfId="0" applyFont="1" applyFill="1" applyBorder="1" applyAlignment="1" applyProtection="1">
      <alignment horizontal="left" vertical="center" wrapText="1"/>
    </xf>
    <xf numFmtId="0" fontId="6" fillId="0" borderId="52" xfId="0" applyFont="1" applyFill="1" applyBorder="1" applyAlignment="1" applyProtection="1">
      <alignment horizontal="center" vertical="center" wrapText="1"/>
    </xf>
    <xf numFmtId="0" fontId="6" fillId="0" borderId="47" xfId="0" applyFont="1" applyFill="1" applyBorder="1" applyAlignment="1" applyProtection="1">
      <alignment horizontal="center" vertical="center" wrapText="1"/>
    </xf>
    <xf numFmtId="3" fontId="74" fillId="0" borderId="194" xfId="0" applyNumberFormat="1" applyFont="1" applyFill="1" applyBorder="1" applyAlignment="1" applyProtection="1">
      <alignment horizontal="right" vertical="center" wrapText="1"/>
    </xf>
    <xf numFmtId="3" fontId="74" fillId="0" borderId="195" xfId="0" applyNumberFormat="1" applyFont="1" applyFill="1" applyBorder="1" applyAlignment="1" applyProtection="1">
      <alignment horizontal="right" vertical="center" wrapText="1"/>
    </xf>
    <xf numFmtId="3" fontId="74" fillId="0" borderId="192" xfId="0" applyNumberFormat="1" applyFont="1" applyFill="1" applyBorder="1" applyAlignment="1" applyProtection="1">
      <alignment horizontal="right" vertical="center" wrapText="1"/>
    </xf>
    <xf numFmtId="0" fontId="74" fillId="0" borderId="0" xfId="0" quotePrefix="1" applyFont="1" applyFill="1" applyBorder="1" applyAlignment="1" applyProtection="1">
      <alignment vertical="center" wrapText="1"/>
    </xf>
    <xf numFmtId="0" fontId="74" fillId="0" borderId="0" xfId="0" quotePrefix="1" applyFont="1" applyFill="1" applyBorder="1" applyAlignment="1" applyProtection="1">
      <alignment horizontal="right" vertical="center" wrapText="1"/>
    </xf>
    <xf numFmtId="0" fontId="78" fillId="0" borderId="192" xfId="0" applyFont="1" applyFill="1" applyBorder="1" applyAlignment="1" applyProtection="1">
      <alignment horizontal="right" vertical="center"/>
    </xf>
    <xf numFmtId="0" fontId="77" fillId="0" borderId="0" xfId="0" applyFont="1" applyFill="1" applyBorder="1" applyAlignment="1" applyProtection="1">
      <alignment horizontal="left" vertical="center"/>
    </xf>
    <xf numFmtId="0" fontId="74" fillId="0" borderId="0" xfId="0" applyFont="1" applyFill="1" applyBorder="1" applyAlignment="1" applyProtection="1">
      <alignment horizontal="center" vertical="center" wrapText="1"/>
    </xf>
    <xf numFmtId="0" fontId="72" fillId="0" borderId="47" xfId="0" applyFont="1" applyFill="1" applyBorder="1" applyAlignment="1" applyProtection="1">
      <alignment horizontal="left" vertical="center" wrapText="1"/>
    </xf>
    <xf numFmtId="0" fontId="74" fillId="0" borderId="193" xfId="0" applyFont="1" applyFill="1" applyBorder="1" applyAlignment="1" applyProtection="1">
      <alignment vertical="top" wrapText="1"/>
    </xf>
    <xf numFmtId="0" fontId="74" fillId="0" borderId="197" xfId="0" applyFont="1" applyFill="1" applyBorder="1" applyAlignment="1" applyProtection="1">
      <alignment vertical="top" wrapText="1"/>
    </xf>
    <xf numFmtId="0" fontId="72" fillId="0" borderId="198" xfId="0" applyFont="1" applyFill="1" applyBorder="1" applyAlignment="1" applyProtection="1">
      <alignment vertical="center"/>
    </xf>
    <xf numFmtId="0" fontId="76" fillId="0" borderId="197" xfId="0" applyFont="1" applyFill="1" applyBorder="1" applyAlignment="1" applyProtection="1">
      <alignment vertical="top" wrapText="1"/>
    </xf>
    <xf numFmtId="0" fontId="6" fillId="0" borderId="0" xfId="0" applyFont="1" applyFill="1" applyBorder="1" applyAlignment="1">
      <alignment horizontal="right" vertical="center"/>
    </xf>
    <xf numFmtId="0" fontId="4" fillId="0" borderId="15" xfId="0" applyFont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19" fillId="0" borderId="0" xfId="0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horizontal="center" wrapText="1"/>
    </xf>
    <xf numFmtId="166" fontId="22" fillId="15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/>
    </xf>
    <xf numFmtId="0" fontId="64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81" fillId="0" borderId="0" xfId="0" applyFont="1" applyFill="1" applyAlignment="1" applyProtection="1">
      <alignment horizontal="right" vertical="center" wrapText="1"/>
    </xf>
    <xf numFmtId="0" fontId="82" fillId="5" borderId="0" xfId="0" applyFont="1" applyFill="1" applyAlignment="1" applyProtection="1">
      <alignment horizontal="right" vertical="center" wrapText="1"/>
    </xf>
    <xf numFmtId="0" fontId="83" fillId="0" borderId="0" xfId="0" applyFont="1" applyAlignment="1" applyProtection="1">
      <alignment horizontal="right" vertical="center" wrapText="1"/>
    </xf>
    <xf numFmtId="0" fontId="75" fillId="0" borderId="0" xfId="0" applyFont="1" applyAlignment="1" applyProtection="1">
      <alignment horizontal="right" vertical="center" wrapText="1"/>
    </xf>
    <xf numFmtId="14" fontId="75" fillId="0" borderId="0" xfId="0" applyNumberFormat="1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 wrapText="1"/>
    </xf>
    <xf numFmtId="14" fontId="12" fillId="0" borderId="0" xfId="0" applyNumberFormat="1" applyFont="1" applyFill="1" applyBorder="1" applyAlignment="1" applyProtection="1">
      <alignment horizontal="center" vertical="center"/>
    </xf>
    <xf numFmtId="0" fontId="70" fillId="0" borderId="0" xfId="0" applyFont="1" applyFill="1" applyBorder="1" applyAlignment="1" applyProtection="1">
      <alignment horizontal="right" vertical="center" wrapText="1"/>
    </xf>
    <xf numFmtId="0" fontId="0" fillId="0" borderId="0" xfId="0" applyFill="1"/>
    <xf numFmtId="14" fontId="54" fillId="0" borderId="0" xfId="0" applyNumberFormat="1" applyFont="1" applyFill="1" applyBorder="1" applyAlignment="1" applyProtection="1">
      <alignment horizontal="center" vertical="center" wrapText="1"/>
    </xf>
    <xf numFmtId="0" fontId="56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10" fontId="40" fillId="0" borderId="0" xfId="0" applyNumberFormat="1" applyFont="1" applyFill="1" applyAlignment="1" applyProtection="1">
      <alignment horizontal="center" vertical="center" wrapText="1"/>
    </xf>
    <xf numFmtId="14" fontId="54" fillId="0" borderId="0" xfId="0" applyNumberFormat="1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/>
    </xf>
    <xf numFmtId="0" fontId="84" fillId="23" borderId="89" xfId="0" applyFont="1" applyFill="1" applyBorder="1" applyAlignment="1" applyProtection="1">
      <alignment horizontal="center" vertical="center" wrapText="1"/>
    </xf>
    <xf numFmtId="0" fontId="84" fillId="23" borderId="91" xfId="0" applyFont="1" applyFill="1" applyBorder="1" applyAlignment="1" applyProtection="1">
      <alignment horizontal="center" vertical="center" wrapText="1"/>
    </xf>
    <xf numFmtId="0" fontId="84" fillId="23" borderId="124" xfId="0" applyFont="1" applyFill="1" applyBorder="1" applyAlignment="1" applyProtection="1">
      <alignment horizontal="center" vertical="center" wrapText="1"/>
    </xf>
    <xf numFmtId="0" fontId="84" fillId="23" borderId="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vertical="center"/>
    </xf>
    <xf numFmtId="0" fontId="2" fillId="0" borderId="0" xfId="0" quotePrefix="1" applyFont="1" applyFill="1" applyBorder="1" applyAlignment="1" applyProtection="1">
      <alignment horizontal="right" vertical="center" wrapText="1"/>
    </xf>
    <xf numFmtId="0" fontId="17" fillId="24" borderId="40" xfId="0" applyFont="1" applyFill="1" applyBorder="1" applyAlignment="1" applyProtection="1">
      <alignment vertical="center" wrapText="1"/>
      <protection locked="0"/>
    </xf>
    <xf numFmtId="0" fontId="17" fillId="24" borderId="37" xfId="0" applyFont="1" applyFill="1" applyBorder="1" applyAlignment="1" applyProtection="1">
      <alignment horizontal="center" vertical="center" wrapText="1"/>
      <protection locked="0"/>
    </xf>
    <xf numFmtId="3" fontId="17" fillId="24" borderId="13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52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25" xfId="0" applyFont="1" applyFill="1" applyBorder="1" applyAlignment="1" applyProtection="1">
      <alignment vertical="center" wrapText="1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3" fontId="17" fillId="24" borderId="133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4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7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41" xfId="0" applyFont="1" applyFill="1" applyBorder="1" applyAlignment="1" applyProtection="1">
      <alignment horizontal="center" vertical="center" wrapText="1"/>
      <protection locked="0"/>
    </xf>
    <xf numFmtId="3" fontId="17" fillId="24" borderId="134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9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4" xfId="0" applyFont="1" applyFill="1" applyBorder="1" applyAlignment="1" applyProtection="1">
      <alignment vertical="center" wrapText="1"/>
      <protection locked="0"/>
    </xf>
    <xf numFmtId="3" fontId="17" fillId="24" borderId="139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3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40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6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0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36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6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3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2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73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</xf>
    <xf numFmtId="3" fontId="4" fillId="0" borderId="32" xfId="0" applyNumberFormat="1" applyFont="1" applyFill="1" applyBorder="1" applyAlignment="1" applyProtection="1">
      <alignment horizontal="right" vertical="center" wrapText="1"/>
    </xf>
    <xf numFmtId="3" fontId="4" fillId="0" borderId="55" xfId="0" applyNumberFormat="1" applyFont="1" applyFill="1" applyBorder="1" applyAlignment="1" applyProtection="1">
      <alignment horizontal="right" vertical="center" wrapText="1"/>
    </xf>
    <xf numFmtId="3" fontId="6" fillId="5" borderId="76" xfId="0" applyNumberFormat="1" applyFont="1" applyFill="1" applyBorder="1" applyAlignment="1" applyProtection="1">
      <alignment vertical="center" wrapText="1"/>
    </xf>
    <xf numFmtId="164" fontId="6" fillId="5" borderId="48" xfId="0" applyNumberFormat="1" applyFont="1" applyFill="1" applyBorder="1" applyAlignment="1" applyProtection="1">
      <alignment vertical="center" wrapText="1"/>
    </xf>
    <xf numFmtId="3" fontId="4" fillId="0" borderId="33" xfId="0" applyNumberFormat="1" applyFont="1" applyFill="1" applyBorder="1" applyAlignment="1" applyProtection="1">
      <alignment horizontal="right" vertical="center" wrapText="1"/>
    </xf>
    <xf numFmtId="3" fontId="4" fillId="0" borderId="59" xfId="0" applyNumberFormat="1" applyFont="1" applyFill="1" applyBorder="1" applyAlignment="1" applyProtection="1">
      <alignment horizontal="right" vertical="center" wrapText="1"/>
    </xf>
    <xf numFmtId="3" fontId="4" fillId="0" borderId="64" xfId="0" applyNumberFormat="1" applyFont="1" applyFill="1" applyBorder="1" applyAlignment="1" applyProtection="1">
      <alignment horizontal="right" vertical="center" wrapText="1"/>
    </xf>
    <xf numFmtId="3" fontId="4" fillId="0" borderId="144" xfId="0" applyNumberFormat="1" applyFont="1" applyFill="1" applyBorder="1" applyAlignment="1" applyProtection="1">
      <alignment horizontal="right" vertical="center" wrapText="1"/>
    </xf>
    <xf numFmtId="3" fontId="4" fillId="0" borderId="145" xfId="0" applyNumberFormat="1" applyFont="1" applyFill="1" applyBorder="1" applyAlignment="1" applyProtection="1">
      <alignment horizontal="right" vertical="center" wrapText="1"/>
    </xf>
    <xf numFmtId="3" fontId="6" fillId="5" borderId="34" xfId="0" applyNumberFormat="1" applyFont="1" applyFill="1" applyBorder="1" applyAlignment="1" applyProtection="1">
      <alignment vertical="center" wrapText="1"/>
    </xf>
    <xf numFmtId="164" fontId="49" fillId="0" borderId="151" xfId="0" applyNumberFormat="1" applyFont="1" applyFill="1" applyBorder="1" applyAlignment="1" applyProtection="1">
      <alignment vertical="center" wrapText="1"/>
    </xf>
    <xf numFmtId="3" fontId="20" fillId="5" borderId="27" xfId="0" applyNumberFormat="1" applyFont="1" applyFill="1" applyBorder="1" applyAlignment="1" applyProtection="1">
      <alignment vertical="center"/>
    </xf>
    <xf numFmtId="3" fontId="34" fillId="0" borderId="38" xfId="0" applyNumberFormat="1" applyFont="1" applyFill="1" applyBorder="1" applyAlignment="1" applyProtection="1">
      <alignment horizontal="right" vertical="center" wrapText="1"/>
    </xf>
    <xf numFmtId="3" fontId="34" fillId="0" borderId="32" xfId="0" applyNumberFormat="1" applyFont="1" applyFill="1" applyBorder="1" applyAlignment="1" applyProtection="1">
      <alignment horizontal="right" vertical="center" wrapText="1"/>
    </xf>
    <xf numFmtId="3" fontId="34" fillId="0" borderId="55" xfId="0" applyNumberFormat="1" applyFont="1" applyFill="1" applyBorder="1" applyAlignment="1" applyProtection="1">
      <alignment horizontal="right" vertical="center" wrapText="1"/>
    </xf>
    <xf numFmtId="3" fontId="31" fillId="5" borderId="162" xfId="0" applyNumberFormat="1" applyFont="1" applyFill="1" applyBorder="1" applyAlignment="1" applyProtection="1">
      <alignment vertical="center" wrapText="1"/>
    </xf>
    <xf numFmtId="3" fontId="31" fillId="5" borderId="22" xfId="0" applyNumberFormat="1" applyFont="1" applyFill="1" applyBorder="1" applyAlignment="1" applyProtection="1">
      <alignment vertical="center" wrapText="1"/>
    </xf>
    <xf numFmtId="3" fontId="31" fillId="5" borderId="171" xfId="0" applyNumberFormat="1" applyFont="1" applyFill="1" applyBorder="1" applyAlignment="1" applyProtection="1">
      <alignment vertical="center" wrapText="1"/>
    </xf>
    <xf numFmtId="3" fontId="31" fillId="5" borderId="170" xfId="0" applyNumberFormat="1" applyFont="1" applyFill="1" applyBorder="1" applyAlignment="1" applyProtection="1">
      <alignment vertical="center" wrapText="1"/>
    </xf>
    <xf numFmtId="164" fontId="6" fillId="5" borderId="15" xfId="0" applyNumberFormat="1" applyFont="1" applyFill="1" applyBorder="1" applyAlignment="1" applyProtection="1">
      <alignment vertical="center" wrapText="1"/>
    </xf>
    <xf numFmtId="0" fontId="1" fillId="5" borderId="0" xfId="0" applyFont="1" applyFill="1" applyAlignment="1" applyProtection="1">
      <alignment horizontal="center" vertical="center" wrapText="1"/>
    </xf>
    <xf numFmtId="0" fontId="1" fillId="17" borderId="0" xfId="0" applyFont="1" applyFill="1" applyAlignment="1" applyProtection="1">
      <alignment horizontal="center" vertical="center" wrapText="1"/>
    </xf>
    <xf numFmtId="0" fontId="1" fillId="17" borderId="126" xfId="0" applyFont="1" applyFill="1" applyBorder="1" applyAlignment="1" applyProtection="1">
      <alignment horizontal="center" vertical="center" wrapText="1"/>
    </xf>
    <xf numFmtId="0" fontId="1" fillId="17" borderId="17" xfId="0" applyFont="1" applyFill="1" applyBorder="1" applyAlignment="1" applyProtection="1">
      <alignment horizontal="center" vertical="center" wrapText="1"/>
    </xf>
    <xf numFmtId="0" fontId="1" fillId="17" borderId="0" xfId="0" applyFont="1" applyFill="1" applyBorder="1" applyAlignment="1" applyProtection="1">
      <alignment horizontal="center" vertical="center" wrapText="1"/>
    </xf>
    <xf numFmtId="3" fontId="31" fillId="5" borderId="155" xfId="0" applyNumberFormat="1" applyFont="1" applyFill="1" applyBorder="1" applyAlignment="1" applyProtection="1">
      <alignment vertical="center" wrapText="1"/>
    </xf>
    <xf numFmtId="3" fontId="31" fillId="5" borderId="15" xfId="0" applyNumberFormat="1" applyFont="1" applyFill="1" applyBorder="1" applyAlignment="1" applyProtection="1">
      <alignment vertical="center" wrapText="1"/>
    </xf>
    <xf numFmtId="3" fontId="31" fillId="5" borderId="123" xfId="0" applyNumberFormat="1" applyFont="1" applyFill="1" applyBorder="1" applyAlignment="1" applyProtection="1">
      <alignment vertical="center" wrapText="1"/>
    </xf>
    <xf numFmtId="3" fontId="31" fillId="5" borderId="152" xfId="0" applyNumberFormat="1" applyFont="1" applyFill="1" applyBorder="1" applyAlignment="1" applyProtection="1">
      <alignment vertical="center" wrapText="1"/>
    </xf>
    <xf numFmtId="3" fontId="6" fillId="5" borderId="33" xfId="0" applyNumberFormat="1" applyFont="1" applyFill="1" applyBorder="1" applyAlignment="1" applyProtection="1">
      <alignment vertical="center" wrapText="1"/>
    </xf>
    <xf numFmtId="164" fontId="6" fillId="5" borderId="17" xfId="0" applyNumberFormat="1" applyFont="1" applyFill="1" applyBorder="1" applyAlignment="1" applyProtection="1">
      <alignment vertical="center" wrapText="1"/>
    </xf>
    <xf numFmtId="0" fontId="12" fillId="17" borderId="5" xfId="0" applyFont="1" applyFill="1" applyBorder="1" applyAlignment="1" applyProtection="1">
      <alignment horizontal="center" vertical="center" wrapText="1"/>
    </xf>
    <xf numFmtId="0" fontId="12" fillId="17" borderId="0" xfId="0" applyFont="1" applyFill="1" applyBorder="1" applyAlignment="1" applyProtection="1">
      <alignment horizontal="center" vertical="center" wrapText="1"/>
    </xf>
    <xf numFmtId="3" fontId="20" fillId="5" borderId="27" xfId="0" applyNumberFormat="1" applyFont="1" applyFill="1" applyBorder="1" applyAlignment="1" applyProtection="1">
      <alignment horizontal="right" vertical="center" wrapText="1"/>
    </xf>
    <xf numFmtId="3" fontId="4" fillId="2" borderId="144" xfId="0" applyNumberFormat="1" applyFont="1" applyFill="1" applyBorder="1" applyAlignment="1" applyProtection="1">
      <alignment horizontal="right" vertical="center" wrapText="1"/>
    </xf>
    <xf numFmtId="3" fontId="4" fillId="2" borderId="145" xfId="0" applyNumberFormat="1" applyFont="1" applyFill="1" applyBorder="1" applyAlignment="1" applyProtection="1">
      <alignment horizontal="right" vertical="center" wrapText="1"/>
    </xf>
    <xf numFmtId="3" fontId="4" fillId="2" borderId="38" xfId="0" applyNumberFormat="1" applyFont="1" applyFill="1" applyBorder="1" applyAlignment="1" applyProtection="1">
      <alignment horizontal="right" vertical="center" wrapText="1"/>
    </xf>
    <xf numFmtId="3" fontId="4" fillId="2" borderId="32" xfId="0" applyNumberFormat="1" applyFont="1" applyFill="1" applyBorder="1" applyAlignment="1" applyProtection="1">
      <alignment horizontal="right" vertical="center" wrapText="1"/>
    </xf>
    <xf numFmtId="3" fontId="4" fillId="2" borderId="55" xfId="0" applyNumberFormat="1" applyFont="1" applyFill="1" applyBorder="1" applyAlignment="1" applyProtection="1">
      <alignment horizontal="right" vertical="center" wrapText="1"/>
    </xf>
    <xf numFmtId="3" fontId="17" fillId="24" borderId="1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5" xfId="0" applyNumberFormat="1" applyFont="1" applyFill="1" applyBorder="1" applyAlignment="1" applyProtection="1">
      <alignment horizontal="right" vertical="center" wrapText="1"/>
      <protection locked="0"/>
    </xf>
    <xf numFmtId="0" fontId="84" fillId="23" borderId="3" xfId="0" applyFont="1" applyFill="1" applyBorder="1" applyAlignment="1" applyProtection="1">
      <alignment horizontal="center" vertical="center" wrapText="1"/>
    </xf>
    <xf numFmtId="0" fontId="84" fillId="23" borderId="8" xfId="0" applyFont="1" applyFill="1" applyBorder="1" applyAlignment="1" applyProtection="1">
      <alignment horizontal="center" vertical="center" wrapText="1"/>
    </xf>
    <xf numFmtId="0" fontId="84" fillId="23" borderId="4" xfId="0" applyFont="1" applyFill="1" applyBorder="1" applyAlignment="1" applyProtection="1">
      <alignment horizontal="center" vertical="center" wrapText="1"/>
    </xf>
    <xf numFmtId="3" fontId="1" fillId="0" borderId="32" xfId="0" applyNumberFormat="1" applyFont="1" applyFill="1" applyBorder="1" applyAlignment="1" applyProtection="1">
      <alignment horizontal="right" vertical="center" wrapText="1"/>
    </xf>
    <xf numFmtId="3" fontId="1" fillId="0" borderId="55" xfId="0" applyNumberFormat="1" applyFont="1" applyFill="1" applyBorder="1" applyAlignment="1" applyProtection="1">
      <alignment horizontal="right" vertical="center" wrapText="1"/>
    </xf>
    <xf numFmtId="3" fontId="1" fillId="0" borderId="38" xfId="0" applyNumberFormat="1" applyFont="1" applyFill="1" applyBorder="1" applyAlignment="1" applyProtection="1">
      <alignment horizontal="right" vertical="center" wrapText="1"/>
    </xf>
    <xf numFmtId="3" fontId="1" fillId="0" borderId="179" xfId="0" applyNumberFormat="1" applyFont="1" applyFill="1" applyBorder="1" applyAlignment="1" applyProtection="1">
      <alignment horizontal="right" vertical="center" wrapText="1"/>
    </xf>
    <xf numFmtId="3" fontId="1" fillId="0" borderId="35" xfId="0" applyNumberFormat="1" applyFont="1" applyFill="1" applyBorder="1" applyAlignment="1" applyProtection="1">
      <alignment horizontal="right" vertical="center" wrapText="1"/>
    </xf>
    <xf numFmtId="3" fontId="1" fillId="0" borderId="81" xfId="0" applyNumberFormat="1" applyFont="1" applyFill="1" applyBorder="1" applyAlignment="1" applyProtection="1">
      <alignment horizontal="right" vertical="center" wrapText="1"/>
    </xf>
    <xf numFmtId="3" fontId="1" fillId="0" borderId="190" xfId="0" applyNumberFormat="1" applyFont="1" applyFill="1" applyBorder="1" applyAlignment="1" applyProtection="1">
      <alignment horizontal="right" vertical="center" wrapText="1"/>
    </xf>
    <xf numFmtId="164" fontId="25" fillId="17" borderId="15" xfId="0" applyNumberFormat="1" applyFont="1" applyFill="1" applyBorder="1" applyAlignment="1" applyProtection="1">
      <alignment vertical="center" wrapText="1"/>
    </xf>
    <xf numFmtId="164" fontId="4" fillId="3" borderId="9" xfId="0" applyNumberFormat="1" applyFont="1" applyFill="1" applyBorder="1" applyAlignment="1" applyProtection="1">
      <alignment vertical="center" wrapText="1"/>
    </xf>
    <xf numFmtId="164" fontId="4" fillId="3" borderId="56" xfId="0" applyNumberFormat="1" applyFont="1" applyFill="1" applyBorder="1" applyAlignment="1" applyProtection="1">
      <alignment vertical="center" wrapText="1"/>
    </xf>
    <xf numFmtId="164" fontId="6" fillId="5" borderId="86" xfId="0" applyNumberFormat="1" applyFont="1" applyFill="1" applyBorder="1" applyAlignment="1" applyProtection="1">
      <alignment vertical="center" wrapText="1"/>
    </xf>
    <xf numFmtId="164" fontId="25" fillId="17" borderId="8" xfId="0" applyNumberFormat="1" applyFont="1" applyFill="1" applyBorder="1" applyAlignment="1" applyProtection="1">
      <alignment vertical="center" wrapText="1"/>
    </xf>
    <xf numFmtId="3" fontId="17" fillId="24" borderId="13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4" xfId="0" applyFont="1" applyFill="1" applyBorder="1" applyAlignment="1" applyProtection="1">
      <alignment horizontal="left" vertical="center" wrapText="1"/>
      <protection locked="0"/>
    </xf>
    <xf numFmtId="3" fontId="17" fillId="24" borderId="41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25" xfId="0" applyFont="1" applyFill="1" applyBorder="1" applyAlignment="1" applyProtection="1">
      <alignment horizontal="left" vertical="center" wrapText="1"/>
      <protection locked="0"/>
    </xf>
    <xf numFmtId="3" fontId="17" fillId="24" borderId="37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3" xfId="0" applyFont="1" applyFill="1" applyBorder="1" applyAlignment="1" applyProtection="1">
      <alignment horizontal="left" vertical="center" wrapText="1"/>
      <protection locked="0"/>
    </xf>
    <xf numFmtId="0" fontId="17" fillId="24" borderId="53" xfId="0" applyFont="1" applyFill="1" applyBorder="1" applyAlignment="1" applyProtection="1">
      <alignment vertical="center" wrapText="1"/>
      <protection locked="0"/>
    </xf>
    <xf numFmtId="0" fontId="17" fillId="24" borderId="69" xfId="0" applyFont="1" applyFill="1" applyBorder="1" applyAlignment="1" applyProtection="1">
      <alignment horizontal="left" vertical="center" wrapText="1"/>
      <protection locked="0"/>
    </xf>
    <xf numFmtId="3" fontId="17" fillId="24" borderId="16" xfId="0" applyNumberFormat="1" applyFont="1" applyFill="1" applyBorder="1" applyAlignment="1" applyProtection="1">
      <alignment horizontal="right" vertical="center" wrapText="1"/>
      <protection locked="0"/>
    </xf>
    <xf numFmtId="0" fontId="1" fillId="24" borderId="37" xfId="0" applyFont="1" applyFill="1" applyBorder="1" applyAlignment="1" applyProtection="1">
      <alignment horizontal="center" vertical="center" wrapText="1"/>
      <protection locked="0"/>
    </xf>
    <xf numFmtId="0" fontId="1" fillId="24" borderId="13" xfId="0" applyFont="1" applyFill="1" applyBorder="1" applyAlignment="1" applyProtection="1">
      <alignment horizontal="center" vertical="center" wrapText="1"/>
      <protection locked="0"/>
    </xf>
    <xf numFmtId="0" fontId="17" fillId="24" borderId="19" xfId="0" applyFont="1" applyFill="1" applyBorder="1" applyAlignment="1" applyProtection="1">
      <alignment horizontal="left" vertical="center" wrapText="1"/>
      <protection locked="0"/>
    </xf>
    <xf numFmtId="0" fontId="1" fillId="24" borderId="13" xfId="0" applyFont="1" applyFill="1" applyBorder="1" applyAlignment="1" applyProtection="1">
      <alignment horizontal="right" vertical="center" wrapText="1"/>
      <protection locked="0"/>
    </xf>
    <xf numFmtId="0" fontId="17" fillId="24" borderId="186" xfId="0" applyFont="1" applyFill="1" applyBorder="1" applyAlignment="1" applyProtection="1">
      <alignment horizontal="left" vertical="center" wrapText="1"/>
      <protection locked="0"/>
    </xf>
    <xf numFmtId="0" fontId="1" fillId="24" borderId="187" xfId="0" applyFont="1" applyFill="1" applyBorder="1" applyAlignment="1" applyProtection="1">
      <alignment horizontal="right" vertical="center" wrapText="1"/>
      <protection locked="0"/>
    </xf>
    <xf numFmtId="0" fontId="17" fillId="24" borderId="187" xfId="0" applyFont="1" applyFill="1" applyBorder="1" applyAlignment="1" applyProtection="1">
      <alignment horizontal="center" vertical="center" wrapText="1"/>
      <protection locked="0"/>
    </xf>
    <xf numFmtId="3" fontId="17" fillId="24" borderId="18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9" xfId="0" applyNumberFormat="1" applyFont="1" applyFill="1" applyBorder="1" applyAlignment="1" applyProtection="1">
      <alignment horizontal="right" vertical="center" wrapText="1"/>
      <protection locked="0"/>
    </xf>
    <xf numFmtId="0" fontId="1" fillId="24" borderId="181" xfId="0" applyFont="1" applyFill="1" applyBorder="1" applyAlignment="1" applyProtection="1">
      <alignment horizontal="center" vertical="center" wrapText="1"/>
      <protection locked="0"/>
    </xf>
    <xf numFmtId="0" fontId="17" fillId="24" borderId="181" xfId="0" applyFont="1" applyFill="1" applyBorder="1" applyAlignment="1" applyProtection="1">
      <alignment horizontal="center" vertical="center" wrapText="1"/>
      <protection locked="0"/>
    </xf>
    <xf numFmtId="3" fontId="17" fillId="24" borderId="181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2" xfId="0" applyNumberFormat="1" applyFont="1" applyFill="1" applyBorder="1" applyAlignment="1" applyProtection="1">
      <alignment horizontal="right" vertical="center" wrapText="1"/>
      <protection locked="0"/>
    </xf>
    <xf numFmtId="164" fontId="31" fillId="4" borderId="8" xfId="0" applyNumberFormat="1" applyFont="1" applyFill="1" applyBorder="1" applyAlignment="1" applyProtection="1">
      <alignment horizontal="center" vertical="center" wrapText="1"/>
    </xf>
    <xf numFmtId="3" fontId="32" fillId="14" borderId="3" xfId="0" applyNumberFormat="1" applyFont="1" applyFill="1" applyBorder="1" applyAlignment="1" applyProtection="1">
      <alignment horizontal="center" vertical="center" wrapText="1"/>
    </xf>
    <xf numFmtId="3" fontId="31" fillId="14" borderId="3" xfId="0" applyNumberFormat="1" applyFont="1" applyFill="1" applyBorder="1" applyAlignment="1" applyProtection="1">
      <alignment horizontal="center" vertical="center" wrapText="1"/>
    </xf>
    <xf numFmtId="0" fontId="12" fillId="13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center" wrapText="1"/>
    </xf>
    <xf numFmtId="164" fontId="1" fillId="0" borderId="41" xfId="0" applyNumberFormat="1" applyFont="1" applyFill="1" applyBorder="1" applyAlignment="1" applyProtection="1">
      <alignment horizontal="center" vertical="center" wrapText="1"/>
    </xf>
    <xf numFmtId="164" fontId="1" fillId="0" borderId="37" xfId="0" applyNumberFormat="1" applyFont="1" applyFill="1" applyBorder="1" applyAlignment="1" applyProtection="1">
      <alignment horizontal="center" vertical="center" wrapText="1"/>
    </xf>
    <xf numFmtId="164" fontId="1" fillId="0" borderId="85" xfId="0" applyNumberFormat="1" applyFont="1" applyFill="1" applyBorder="1" applyAlignment="1" applyProtection="1">
      <alignment horizontal="center" vertical="center" wrapText="1"/>
    </xf>
    <xf numFmtId="0" fontId="56" fillId="17" borderId="0" xfId="0" applyFont="1" applyFill="1" applyAlignment="1" applyProtection="1">
      <alignment horizontal="center" vertical="center" wrapText="1"/>
    </xf>
    <xf numFmtId="0" fontId="12" fillId="17" borderId="48" xfId="0" applyFont="1" applyFill="1" applyBorder="1" applyAlignment="1" applyProtection="1">
      <alignment horizontal="center" vertical="center" wrapText="1"/>
    </xf>
    <xf numFmtId="3" fontId="1" fillId="2" borderId="32" xfId="0" applyNumberFormat="1" applyFont="1" applyFill="1" applyBorder="1" applyAlignment="1" applyProtection="1">
      <alignment horizontal="right" vertical="center" wrapText="1"/>
    </xf>
    <xf numFmtId="3" fontId="1" fillId="2" borderId="55" xfId="0" applyNumberFormat="1" applyFont="1" applyFill="1" applyBorder="1" applyAlignment="1" applyProtection="1">
      <alignment horizontal="right" vertical="center" wrapText="1"/>
    </xf>
    <xf numFmtId="3" fontId="1" fillId="2" borderId="38" xfId="0" applyNumberFormat="1" applyFont="1" applyFill="1" applyBorder="1" applyAlignment="1" applyProtection="1">
      <alignment horizontal="right" vertical="center" wrapText="1"/>
    </xf>
    <xf numFmtId="3" fontId="6" fillId="5" borderId="79" xfId="0" applyNumberFormat="1" applyFont="1" applyFill="1" applyBorder="1" applyAlignment="1" applyProtection="1">
      <alignment vertical="center" wrapText="1"/>
    </xf>
    <xf numFmtId="3" fontId="1" fillId="2" borderId="35" xfId="0" applyNumberFormat="1" applyFont="1" applyFill="1" applyBorder="1" applyAlignment="1" applyProtection="1">
      <alignment horizontal="right" vertical="center" wrapText="1"/>
    </xf>
    <xf numFmtId="3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85" xfId="0" applyNumberFormat="1" applyFont="1" applyFill="1" applyBorder="1" applyAlignment="1" applyProtection="1">
      <alignment horizontal="center" vertical="center"/>
      <protection locked="0"/>
    </xf>
    <xf numFmtId="3" fontId="17" fillId="24" borderId="23" xfId="0" applyNumberFormat="1" applyFont="1" applyFill="1" applyBorder="1" applyAlignment="1" applyProtection="1">
      <alignment horizontal="center" vertical="center"/>
      <protection locked="0"/>
    </xf>
    <xf numFmtId="3" fontId="17" fillId="24" borderId="96" xfId="0" applyNumberFormat="1" applyFont="1" applyFill="1" applyBorder="1" applyAlignment="1" applyProtection="1">
      <alignment horizontal="center" vertical="center"/>
      <protection locked="0"/>
    </xf>
    <xf numFmtId="3" fontId="17" fillId="24" borderId="50" xfId="0" applyNumberFormat="1" applyFont="1" applyFill="1" applyBorder="1" applyAlignment="1" applyProtection="1">
      <alignment horizontal="center" vertical="center"/>
      <protection locked="0"/>
    </xf>
    <xf numFmtId="3" fontId="17" fillId="24" borderId="93" xfId="0" applyNumberFormat="1" applyFont="1" applyFill="1" applyBorder="1" applyAlignment="1" applyProtection="1">
      <alignment horizontal="center" vertical="center"/>
      <protection locked="0"/>
    </xf>
    <xf numFmtId="3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37" xfId="0" applyNumberFormat="1" applyFont="1" applyFill="1" applyBorder="1" applyAlignment="1" applyProtection="1">
      <alignment horizontal="center" vertical="center"/>
      <protection locked="0"/>
    </xf>
    <xf numFmtId="3" fontId="17" fillId="24" borderId="24" xfId="0" applyNumberFormat="1" applyFont="1" applyFill="1" applyBorder="1" applyAlignment="1" applyProtection="1">
      <alignment horizontal="center" vertical="center"/>
      <protection locked="0"/>
    </xf>
    <xf numFmtId="3" fontId="17" fillId="24" borderId="148" xfId="0" applyNumberFormat="1" applyFont="1" applyFill="1" applyBorder="1" applyAlignment="1" applyProtection="1">
      <alignment horizontal="center" vertical="center"/>
      <protection locked="0"/>
    </xf>
    <xf numFmtId="3" fontId="17" fillId="24" borderId="39" xfId="0" applyNumberFormat="1" applyFont="1" applyFill="1" applyBorder="1" applyAlignment="1" applyProtection="1">
      <alignment horizontal="center" vertical="center"/>
      <protection locked="0"/>
    </xf>
    <xf numFmtId="3" fontId="17" fillId="24" borderId="115" xfId="0" applyNumberFormat="1" applyFont="1" applyFill="1" applyBorder="1" applyAlignment="1" applyProtection="1">
      <alignment horizontal="center" vertical="center"/>
      <protection locked="0"/>
    </xf>
    <xf numFmtId="3" fontId="8" fillId="0" borderId="35" xfId="0" applyNumberFormat="1" applyFont="1" applyFill="1" applyBorder="1" applyAlignment="1">
      <alignment horizontal="right" vertical="center"/>
    </xf>
    <xf numFmtId="3" fontId="8" fillId="0" borderId="38" xfId="0" applyNumberFormat="1" applyFont="1" applyFill="1" applyBorder="1" applyAlignment="1">
      <alignment horizontal="right" vertical="center"/>
    </xf>
    <xf numFmtId="0" fontId="77" fillId="0" borderId="0" xfId="0" applyFont="1" applyFill="1" applyBorder="1" applyAlignment="1">
      <alignment vertical="top" wrapText="1"/>
    </xf>
    <xf numFmtId="3" fontId="8" fillId="0" borderId="3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 applyProtection="1">
      <alignment vertical="top" wrapText="1"/>
    </xf>
    <xf numFmtId="0" fontId="17" fillId="24" borderId="85" xfId="0" applyFont="1" applyFill="1" applyBorder="1" applyAlignment="1" applyProtection="1">
      <alignment vertical="center" wrapText="1"/>
      <protection locked="0"/>
    </xf>
    <xf numFmtId="3" fontId="17" fillId="24" borderId="101" xfId="0" applyNumberFormat="1" applyFont="1" applyFill="1" applyBorder="1" applyAlignment="1" applyProtection="1">
      <alignment horizontal="center" vertical="center"/>
      <protection locked="0"/>
    </xf>
    <xf numFmtId="3" fontId="17" fillId="24" borderId="13" xfId="0" applyNumberFormat="1" applyFont="1" applyFill="1" applyBorder="1" applyAlignment="1" applyProtection="1">
      <alignment horizontal="center" vertical="center"/>
      <protection locked="0"/>
    </xf>
    <xf numFmtId="3" fontId="17" fillId="24" borderId="102" xfId="0" applyNumberFormat="1" applyFont="1" applyFill="1" applyBorder="1" applyAlignment="1" applyProtection="1">
      <alignment horizontal="center" vertical="center"/>
      <protection locked="0"/>
    </xf>
    <xf numFmtId="3" fontId="17" fillId="24" borderId="19" xfId="0" applyNumberFormat="1" applyFont="1" applyFill="1" applyBorder="1" applyAlignment="1" applyProtection="1">
      <alignment horizontal="center" vertical="center"/>
      <protection locked="0"/>
    </xf>
    <xf numFmtId="3" fontId="17" fillId="24" borderId="18" xfId="0" applyNumberFormat="1" applyFont="1" applyFill="1" applyBorder="1" applyAlignment="1" applyProtection="1">
      <alignment horizontal="center" vertical="center"/>
      <protection locked="0"/>
    </xf>
    <xf numFmtId="3" fontId="17" fillId="24" borderId="97" xfId="0" applyNumberFormat="1" applyFont="1" applyFill="1" applyBorder="1" applyAlignment="1" applyProtection="1">
      <alignment horizontal="center" vertical="center"/>
      <protection locked="0"/>
    </xf>
    <xf numFmtId="3" fontId="8" fillId="0" borderId="35" xfId="0" applyNumberFormat="1" applyFont="1" applyFill="1" applyBorder="1" applyAlignment="1" applyProtection="1">
      <alignment horizontal="right" vertical="center"/>
    </xf>
    <xf numFmtId="3" fontId="8" fillId="0" borderId="38" xfId="0" applyNumberFormat="1" applyFont="1" applyFill="1" applyBorder="1" applyAlignment="1" applyProtection="1">
      <alignment horizontal="right" vertical="center"/>
    </xf>
    <xf numFmtId="3" fontId="17" fillId="24" borderId="23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24" xfId="0" applyNumberFormat="1" applyFont="1" applyFill="1" applyBorder="1" applyAlignment="1" applyProtection="1">
      <alignment horizontal="center" vertical="center" wrapText="1"/>
      <protection locked="0"/>
    </xf>
    <xf numFmtId="14" fontId="44" fillId="24" borderId="3" xfId="0" applyNumberFormat="1" applyFont="1" applyFill="1" applyBorder="1" applyAlignment="1" applyProtection="1">
      <alignment horizontal="center" vertical="center"/>
      <protection locked="0"/>
    </xf>
    <xf numFmtId="3" fontId="44" fillId="24" borderId="3" xfId="0" applyNumberFormat="1" applyFont="1" applyFill="1" applyBorder="1" applyAlignment="1" applyProtection="1">
      <alignment horizontal="center" vertical="center"/>
      <protection locked="0"/>
    </xf>
    <xf numFmtId="9" fontId="47" fillId="24" borderId="3" xfId="0" applyNumberFormat="1" applyFont="1" applyFill="1" applyBorder="1" applyAlignment="1" applyProtection="1">
      <alignment horizontal="center" vertical="center"/>
      <protection locked="0"/>
    </xf>
    <xf numFmtId="4" fontId="7" fillId="0" borderId="3" xfId="0" applyNumberFormat="1" applyFont="1" applyFill="1" applyBorder="1" applyAlignment="1">
      <alignment horizontal="right" vertical="center"/>
    </xf>
    <xf numFmtId="0" fontId="93" fillId="0" borderId="3" xfId="0" applyFont="1" applyFill="1" applyBorder="1" applyAlignment="1">
      <alignment horizontal="center" vertical="center"/>
    </xf>
    <xf numFmtId="4" fontId="24" fillId="0" borderId="28" xfId="0" applyNumberFormat="1" applyFont="1" applyFill="1" applyBorder="1" applyAlignment="1">
      <alignment horizontal="right" vertical="center"/>
    </xf>
    <xf numFmtId="4" fontId="80" fillId="0" borderId="28" xfId="0" applyNumberFormat="1" applyFont="1" applyFill="1" applyBorder="1" applyAlignment="1">
      <alignment horizontal="right" vertical="center"/>
    </xf>
    <xf numFmtId="14" fontId="44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78" fillId="0" borderId="0" xfId="0" applyFont="1" applyAlignment="1">
      <alignment horizontal="right" vertical="center"/>
    </xf>
    <xf numFmtId="0" fontId="80" fillId="5" borderId="0" xfId="0" applyFont="1" applyFill="1" applyBorder="1" applyAlignment="1" applyProtection="1">
      <alignment vertical="center" wrapText="1"/>
    </xf>
    <xf numFmtId="0" fontId="80" fillId="5" borderId="0" xfId="0" applyFont="1" applyFill="1" applyBorder="1" applyAlignment="1" applyProtection="1">
      <alignment horizontal="center" vertical="center" wrapText="1"/>
    </xf>
    <xf numFmtId="0" fontId="100" fillId="0" borderId="0" xfId="0" applyFont="1" applyAlignment="1">
      <alignment vertical="center" wrapText="1"/>
    </xf>
    <xf numFmtId="0" fontId="6" fillId="5" borderId="20" xfId="0" applyFont="1" applyFill="1" applyBorder="1" applyAlignment="1" applyProtection="1">
      <alignment vertical="center" wrapText="1"/>
    </xf>
    <xf numFmtId="0" fontId="6" fillId="5" borderId="21" xfId="0" applyFont="1" applyFill="1" applyBorder="1" applyAlignment="1" applyProtection="1">
      <alignment vertical="center" wrapText="1"/>
    </xf>
    <xf numFmtId="0" fontId="1" fillId="17" borderId="124" xfId="0" applyFont="1" applyFill="1" applyBorder="1" applyAlignment="1" applyProtection="1">
      <alignment horizontal="center" vertical="center" wrapText="1"/>
    </xf>
    <xf numFmtId="0" fontId="1" fillId="17" borderId="6" xfId="0" applyFont="1" applyFill="1" applyBorder="1" applyAlignment="1" applyProtection="1">
      <alignment horizontal="center" vertical="center" wrapText="1"/>
    </xf>
    <xf numFmtId="164" fontId="25" fillId="5" borderId="151" xfId="0" applyNumberFormat="1" applyFont="1" applyFill="1" applyBorder="1" applyAlignment="1" applyProtection="1">
      <alignment vertical="center" wrapText="1"/>
    </xf>
    <xf numFmtId="0" fontId="71" fillId="23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66" fontId="22" fillId="24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8" borderId="9" xfId="0" applyNumberFormat="1" applyFont="1" applyFill="1" applyBorder="1" applyAlignment="1" applyProtection="1">
      <alignment horizontal="right" vertical="center" wrapText="1"/>
    </xf>
    <xf numFmtId="3" fontId="14" fillId="8" borderId="13" xfId="0" applyNumberFormat="1" applyFont="1" applyFill="1" applyBorder="1" applyAlignment="1" applyProtection="1">
      <alignment horizontal="right" vertical="center" wrapText="1"/>
    </xf>
    <xf numFmtId="3" fontId="14" fillId="8" borderId="41" xfId="0" applyNumberFormat="1" applyFont="1" applyFill="1" applyBorder="1" applyAlignment="1" applyProtection="1">
      <alignment horizontal="right" vertical="center" wrapText="1"/>
    </xf>
    <xf numFmtId="3" fontId="14" fillId="8" borderId="37" xfId="0" applyNumberFormat="1" applyFont="1" applyFill="1" applyBorder="1" applyAlignment="1" applyProtection="1">
      <alignment horizontal="right" vertical="center" wrapText="1"/>
    </xf>
    <xf numFmtId="3" fontId="4" fillId="8" borderId="56" xfId="0" applyNumberFormat="1" applyFont="1" applyFill="1" applyBorder="1" applyAlignment="1" applyProtection="1">
      <alignment horizontal="right" vertical="center" wrapText="1"/>
    </xf>
    <xf numFmtId="3" fontId="17" fillId="24" borderId="201" xfId="0" applyNumberFormat="1" applyFont="1" applyFill="1" applyBorder="1" applyAlignment="1" applyProtection="1">
      <alignment horizontal="right" vertical="center" wrapText="1"/>
      <protection locked="0"/>
    </xf>
    <xf numFmtId="3" fontId="67" fillId="18" borderId="177" xfId="0" applyNumberFormat="1" applyFont="1" applyFill="1" applyBorder="1" applyAlignment="1" applyProtection="1">
      <alignment horizontal="right" vertical="center" wrapText="1"/>
    </xf>
    <xf numFmtId="3" fontId="14" fillId="0" borderId="0" xfId="0" quotePrefix="1" applyNumberFormat="1" applyFont="1" applyAlignment="1" applyProtection="1">
      <alignment vertical="center" wrapText="1"/>
    </xf>
    <xf numFmtId="3" fontId="68" fillId="5" borderId="27" xfId="0" applyNumberFormat="1" applyFont="1" applyFill="1" applyBorder="1" applyAlignment="1" applyProtection="1">
      <alignment vertical="center" wrapText="1"/>
    </xf>
    <xf numFmtId="3" fontId="68" fillId="5" borderId="0" xfId="0" applyNumberFormat="1" applyFont="1" applyFill="1" applyBorder="1" applyAlignment="1" applyProtection="1">
      <alignment horizontal="center" vertical="center" wrapText="1"/>
    </xf>
    <xf numFmtId="0" fontId="7" fillId="17" borderId="0" xfId="0" applyFont="1" applyFill="1" applyBorder="1" applyAlignment="1" applyProtection="1">
      <alignment horizontal="left" vertical="top" wrapText="1"/>
    </xf>
    <xf numFmtId="9" fontId="1" fillId="8" borderId="17" xfId="0" applyNumberFormat="1" applyFont="1" applyFill="1" applyBorder="1" applyAlignment="1" applyProtection="1">
      <alignment horizontal="center" vertical="center" wrapText="1"/>
    </xf>
    <xf numFmtId="3" fontId="17" fillId="24" borderId="204" xfId="0" applyNumberFormat="1" applyFont="1" applyFill="1" applyBorder="1" applyAlignment="1" applyProtection="1">
      <alignment horizontal="right" vertical="center" wrapText="1"/>
      <protection locked="0"/>
    </xf>
    <xf numFmtId="164" fontId="49" fillId="2" borderId="143" xfId="0" applyNumberFormat="1" applyFont="1" applyFill="1" applyBorder="1" applyAlignment="1" applyProtection="1">
      <alignment vertical="center" wrapText="1"/>
    </xf>
    <xf numFmtId="164" fontId="25" fillId="5" borderId="47" xfId="0" applyNumberFormat="1" applyFont="1" applyFill="1" applyBorder="1" applyAlignment="1" applyProtection="1">
      <alignment vertical="center" wrapText="1"/>
    </xf>
    <xf numFmtId="3" fontId="17" fillId="2" borderId="204" xfId="0" applyNumberFormat="1" applyFont="1" applyFill="1" applyBorder="1" applyAlignment="1" applyProtection="1">
      <alignment horizontal="right" vertical="center" wrapText="1"/>
    </xf>
    <xf numFmtId="9" fontId="1" fillId="8" borderId="176" xfId="0" applyNumberFormat="1" applyFont="1" applyFill="1" applyBorder="1" applyAlignment="1" applyProtection="1">
      <alignment horizontal="center" vertical="center" wrapText="1"/>
    </xf>
    <xf numFmtId="0" fontId="52" fillId="0" borderId="13" xfId="0" applyFont="1" applyFill="1" applyBorder="1" applyAlignment="1" applyProtection="1">
      <alignment horizontal="left" vertical="center" wrapText="1"/>
    </xf>
    <xf numFmtId="0" fontId="52" fillId="0" borderId="24" xfId="0" applyFont="1" applyFill="1" applyBorder="1" applyAlignment="1" applyProtection="1">
      <alignment horizontal="center" vertical="center" wrapText="1"/>
    </xf>
    <xf numFmtId="0" fontId="52" fillId="0" borderId="18" xfId="0" applyFont="1" applyFill="1" applyBorder="1" applyAlignment="1" applyProtection="1">
      <alignment horizontal="center" vertical="center" wrapText="1"/>
    </xf>
    <xf numFmtId="3" fontId="17" fillId="8" borderId="133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37" xfId="0" applyFont="1" applyFill="1" applyBorder="1" applyAlignment="1" applyProtection="1">
      <alignment horizontal="left" vertical="center" wrapText="1"/>
      <protection locked="0"/>
    </xf>
    <xf numFmtId="0" fontId="17" fillId="24" borderId="13" xfId="0" applyFont="1" applyFill="1" applyBorder="1" applyAlignment="1" applyProtection="1">
      <alignment horizontal="left" vertical="center" wrapText="1"/>
      <protection locked="0"/>
    </xf>
    <xf numFmtId="0" fontId="17" fillId="24" borderId="41" xfId="0" applyFont="1" applyFill="1" applyBorder="1" applyAlignment="1" applyProtection="1">
      <alignment horizontal="left" vertical="center" wrapText="1"/>
      <protection locked="0"/>
    </xf>
    <xf numFmtId="0" fontId="17" fillId="24" borderId="10" xfId="0" applyFont="1" applyFill="1" applyBorder="1" applyAlignment="1" applyProtection="1">
      <alignment horizontal="left" vertical="center" wrapText="1"/>
      <protection locked="0"/>
    </xf>
    <xf numFmtId="0" fontId="17" fillId="24" borderId="57" xfId="0" applyFont="1" applyFill="1" applyBorder="1" applyAlignment="1" applyProtection="1">
      <alignment horizontal="left" vertical="center" wrapText="1"/>
      <protection locked="0"/>
    </xf>
    <xf numFmtId="0" fontId="17" fillId="24" borderId="62" xfId="0" applyFont="1" applyFill="1" applyBorder="1" applyAlignment="1" applyProtection="1">
      <alignment horizontal="left" vertical="center" wrapText="1"/>
      <protection locked="0"/>
    </xf>
    <xf numFmtId="0" fontId="17" fillId="24" borderId="86" xfId="0" applyFont="1" applyFill="1" applyBorder="1" applyAlignment="1" applyProtection="1">
      <alignment horizontal="left" vertical="center" wrapText="1"/>
      <protection locked="0"/>
    </xf>
    <xf numFmtId="0" fontId="17" fillId="24" borderId="24" xfId="0" applyFont="1" applyFill="1" applyBorder="1" applyAlignment="1" applyProtection="1">
      <alignment horizontal="left" vertical="center" wrapText="1"/>
      <protection locked="0"/>
    </xf>
    <xf numFmtId="0" fontId="17" fillId="24" borderId="16" xfId="0" applyFont="1" applyFill="1" applyBorder="1" applyAlignment="1" applyProtection="1">
      <alignment horizontal="left" vertical="center" wrapText="1"/>
      <protection locked="0"/>
    </xf>
    <xf numFmtId="3" fontId="63" fillId="8" borderId="135" xfId="0" applyNumberFormat="1" applyFont="1" applyFill="1" applyBorder="1" applyAlignment="1" applyProtection="1">
      <alignment horizontal="right" vertical="center" wrapText="1"/>
    </xf>
    <xf numFmtId="3" fontId="63" fillId="8" borderId="47" xfId="0" applyNumberFormat="1" applyFont="1" applyFill="1" applyBorder="1" applyAlignment="1" applyProtection="1">
      <alignment horizontal="right" vertical="center" wrapText="1"/>
    </xf>
    <xf numFmtId="3" fontId="63" fillId="8" borderId="156" xfId="0" applyNumberFormat="1" applyFont="1" applyFill="1" applyBorder="1" applyAlignment="1" applyProtection="1">
      <alignment horizontal="right" vertical="center" wrapText="1"/>
    </xf>
    <xf numFmtId="3" fontId="34" fillId="6" borderId="205" xfId="0" applyNumberFormat="1" applyFont="1" applyFill="1" applyBorder="1" applyAlignment="1" applyProtection="1">
      <alignment horizontal="right" vertical="center" wrapText="1"/>
    </xf>
    <xf numFmtId="3" fontId="34" fillId="6" borderId="142" xfId="0" applyNumberFormat="1" applyFont="1" applyFill="1" applyBorder="1" applyAlignment="1" applyProtection="1">
      <alignment horizontal="right" vertical="center" wrapText="1"/>
    </xf>
    <xf numFmtId="3" fontId="63" fillId="8" borderId="133" xfId="0" applyNumberFormat="1" applyFont="1" applyFill="1" applyBorder="1" applyAlignment="1" applyProtection="1">
      <alignment horizontal="right" vertical="center" wrapText="1"/>
    </xf>
    <xf numFmtId="3" fontId="63" fillId="18" borderId="133" xfId="0" applyNumberFormat="1" applyFont="1" applyFill="1" applyBorder="1" applyAlignment="1" applyProtection="1">
      <alignment horizontal="right" vertical="center" wrapText="1"/>
    </xf>
    <xf numFmtId="3" fontId="34" fillId="6" borderId="143" xfId="0" applyNumberFormat="1" applyFont="1" applyFill="1" applyBorder="1" applyAlignment="1" applyProtection="1">
      <alignment horizontal="right" vertical="center" wrapText="1"/>
    </xf>
    <xf numFmtId="0" fontId="52" fillId="2" borderId="13" xfId="0" applyFont="1" applyFill="1" applyBorder="1" applyAlignment="1" applyProtection="1">
      <alignment horizontal="left" vertical="center" wrapText="1"/>
    </xf>
    <xf numFmtId="0" fontId="52" fillId="2" borderId="24" xfId="0" applyFont="1" applyFill="1" applyBorder="1" applyAlignment="1" applyProtection="1">
      <alignment horizontal="center" vertical="center" wrapText="1"/>
    </xf>
    <xf numFmtId="0" fontId="52" fillId="2" borderId="1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left" vertical="center" wrapText="1"/>
    </xf>
    <xf numFmtId="0" fontId="52" fillId="2" borderId="45" xfId="0" applyFont="1" applyFill="1" applyBorder="1" applyAlignment="1" applyProtection="1">
      <alignment horizontal="center" vertical="center" wrapText="1"/>
    </xf>
    <xf numFmtId="0" fontId="17" fillId="2" borderId="37" xfId="0" applyFont="1" applyFill="1" applyBorder="1" applyAlignment="1" applyProtection="1">
      <alignment horizontal="left" vertical="center" wrapText="1"/>
    </xf>
    <xf numFmtId="0" fontId="17" fillId="2" borderId="41" xfId="0" applyFont="1" applyFill="1" applyBorder="1" applyAlignment="1" applyProtection="1">
      <alignment horizontal="left" vertical="center" wrapText="1"/>
    </xf>
    <xf numFmtId="0" fontId="17" fillId="2" borderId="86" xfId="0" applyFont="1" applyFill="1" applyBorder="1" applyAlignment="1" applyProtection="1">
      <alignment horizontal="left" vertical="center" wrapText="1"/>
    </xf>
    <xf numFmtId="0" fontId="17" fillId="2" borderId="12" xfId="0" applyFont="1" applyFill="1" applyBorder="1" applyAlignment="1" applyProtection="1">
      <alignment horizontal="left" vertical="center" wrapText="1"/>
    </xf>
    <xf numFmtId="0" fontId="17" fillId="2" borderId="18" xfId="0" applyFont="1" applyFill="1" applyBorder="1" applyAlignment="1" applyProtection="1">
      <alignment horizontal="left" vertical="center" wrapText="1"/>
    </xf>
    <xf numFmtId="0" fontId="17" fillId="2" borderId="45" xfId="0" applyFont="1" applyFill="1" applyBorder="1" applyAlignment="1" applyProtection="1">
      <alignment horizontal="left" vertical="center" wrapText="1"/>
    </xf>
    <xf numFmtId="164" fontId="1" fillId="21" borderId="50" xfId="0" applyNumberFormat="1" applyFont="1" applyFill="1" applyBorder="1" applyAlignment="1" applyProtection="1">
      <alignment horizontal="center" vertical="center" wrapText="1"/>
    </xf>
    <xf numFmtId="3" fontId="68" fillId="5" borderId="206" xfId="0" applyNumberFormat="1" applyFont="1" applyFill="1" applyBorder="1" applyAlignment="1" applyProtection="1">
      <alignment horizontal="center" vertical="center" wrapText="1"/>
    </xf>
    <xf numFmtId="0" fontId="7" fillId="17" borderId="207" xfId="0" applyFont="1" applyFill="1" applyBorder="1" applyAlignment="1" applyProtection="1">
      <alignment horizontal="left" vertical="top" wrapText="1"/>
    </xf>
    <xf numFmtId="0" fontId="17" fillId="24" borderId="208" xfId="0" applyFont="1" applyFill="1" applyBorder="1" applyAlignment="1" applyProtection="1">
      <alignment horizontal="center" vertical="center" wrapText="1"/>
      <protection locked="0"/>
    </xf>
    <xf numFmtId="0" fontId="17" fillId="24" borderId="117" xfId="0" applyFont="1" applyFill="1" applyBorder="1" applyAlignment="1" applyProtection="1">
      <alignment horizontal="left" vertical="center" wrapText="1"/>
      <protection locked="0"/>
    </xf>
    <xf numFmtId="0" fontId="101" fillId="0" borderId="209" xfId="0" applyFont="1" applyBorder="1" applyAlignment="1">
      <alignment horizontal="center" vertical="center" wrapText="1"/>
    </xf>
    <xf numFmtId="0" fontId="30" fillId="24" borderId="194" xfId="0" applyFont="1" applyFill="1" applyBorder="1" applyAlignment="1" applyProtection="1">
      <alignment horizontal="center" vertical="center" wrapText="1"/>
      <protection locked="0"/>
    </xf>
    <xf numFmtId="0" fontId="71" fillId="23" borderId="210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1" fillId="25" borderId="0" xfId="0" applyFont="1" applyFill="1" applyAlignment="1">
      <alignment horizontal="right" vertical="center" wrapText="1"/>
    </xf>
    <xf numFmtId="14" fontId="75" fillId="0" borderId="0" xfId="0" applyNumberFormat="1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30" fillId="24" borderId="192" xfId="0" applyFont="1" applyFill="1" applyBorder="1" applyAlignment="1" applyProtection="1">
      <alignment horizontal="center" vertical="center" wrapText="1"/>
      <protection locked="0"/>
    </xf>
    <xf numFmtId="14" fontId="47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24" borderId="3" xfId="0" applyFont="1" applyFill="1" applyBorder="1" applyAlignment="1" applyProtection="1">
      <alignment horizontal="center" vertical="center" wrapText="1"/>
      <protection locked="0"/>
    </xf>
    <xf numFmtId="4" fontId="47" fillId="24" borderId="3" xfId="0" applyNumberFormat="1" applyFont="1" applyFill="1" applyBorder="1" applyAlignment="1" applyProtection="1">
      <alignment vertical="center"/>
      <protection locked="0"/>
    </xf>
    <xf numFmtId="0" fontId="44" fillId="24" borderId="3" xfId="0" applyFont="1" applyFill="1" applyBorder="1" applyAlignment="1" applyProtection="1">
      <alignment vertical="center" wrapText="1"/>
      <protection locked="0"/>
    </xf>
    <xf numFmtId="0" fontId="44" fillId="24" borderId="3" xfId="0" applyFont="1" applyFill="1" applyBorder="1" applyAlignment="1" applyProtection="1">
      <alignment horizontal="left" vertical="center" wrapText="1"/>
      <protection locked="0"/>
    </xf>
    <xf numFmtId="4" fontId="50" fillId="24" borderId="3" xfId="0" applyNumberFormat="1" applyFont="1" applyFill="1" applyBorder="1" applyAlignment="1" applyProtection="1">
      <alignment horizontal="center" vertical="center"/>
      <protection locked="0"/>
    </xf>
    <xf numFmtId="4" fontId="44" fillId="24" borderId="3" xfId="0" applyNumberFormat="1" applyFont="1" applyFill="1" applyBorder="1" applyAlignment="1" applyProtection="1">
      <alignment vertical="center" wrapText="1"/>
      <protection locked="0"/>
    </xf>
    <xf numFmtId="0" fontId="7" fillId="24" borderId="0" xfId="0" applyFont="1" applyFill="1" applyBorder="1" applyAlignment="1">
      <alignment horizontal="center" vertical="center"/>
    </xf>
    <xf numFmtId="0" fontId="84" fillId="23" borderId="192" xfId="0" applyFont="1" applyFill="1" applyBorder="1" applyAlignment="1" applyProtection="1">
      <alignment horizontal="center" vertical="center"/>
    </xf>
    <xf numFmtId="0" fontId="84" fillId="23" borderId="196" xfId="0" applyFont="1" applyFill="1" applyBorder="1" applyAlignment="1" applyProtection="1">
      <alignment horizontal="center" vertical="center"/>
    </xf>
    <xf numFmtId="0" fontId="37" fillId="0" borderId="192" xfId="0" applyFont="1" applyFill="1" applyBorder="1" applyAlignment="1" applyProtection="1">
      <alignment horizontal="right" vertical="center"/>
    </xf>
    <xf numFmtId="3" fontId="25" fillId="2" borderId="19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58" fillId="0" borderId="192" xfId="0" applyFont="1" applyFill="1" applyBorder="1" applyAlignment="1" applyProtection="1">
      <alignment horizontal="right" vertical="center"/>
    </xf>
    <xf numFmtId="0" fontId="65" fillId="17" borderId="7" xfId="0" applyFont="1" applyFill="1" applyBorder="1" applyAlignment="1" applyProtection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89" xfId="0" applyNumberFormat="1" applyFont="1" applyFill="1" applyBorder="1" applyAlignment="1">
      <alignment horizontal="center" vertical="center"/>
    </xf>
    <xf numFmtId="3" fontId="6" fillId="0" borderId="87" xfId="0" applyNumberFormat="1" applyFont="1" applyFill="1" applyBorder="1" applyAlignment="1">
      <alignment horizontal="center" vertical="center"/>
    </xf>
    <xf numFmtId="164" fontId="20" fillId="2" borderId="77" xfId="0" applyNumberFormat="1" applyFont="1" applyFill="1" applyBorder="1" applyAlignment="1" applyProtection="1">
      <alignment horizontal="center" vertical="center" wrapText="1"/>
    </xf>
    <xf numFmtId="0" fontId="59" fillId="0" borderId="0" xfId="0" applyFont="1" applyAlignment="1" applyProtection="1">
      <alignment horizontal="center" vertical="center" wrapText="1"/>
    </xf>
    <xf numFmtId="0" fontId="59" fillId="0" borderId="0" xfId="0" applyFont="1" applyAlignment="1" applyProtection="1">
      <alignment horizontal="right" vertical="center" wrapText="1"/>
    </xf>
    <xf numFmtId="164" fontId="52" fillId="0" borderId="81" xfId="0" applyNumberFormat="1" applyFont="1" applyFill="1" applyBorder="1" applyAlignment="1" applyProtection="1">
      <alignment horizontal="center" vertical="center" wrapText="1"/>
    </xf>
    <xf numFmtId="164" fontId="52" fillId="0" borderId="32" xfId="0" applyNumberFormat="1" applyFont="1" applyFill="1" applyBorder="1" applyAlignment="1" applyProtection="1">
      <alignment horizontal="center" vertical="center" wrapText="1"/>
    </xf>
    <xf numFmtId="164" fontId="52" fillId="0" borderId="190" xfId="0" applyNumberFormat="1" applyFont="1" applyFill="1" applyBorder="1" applyAlignment="1" applyProtection="1">
      <alignment horizontal="center" vertical="center" wrapText="1"/>
    </xf>
    <xf numFmtId="0" fontId="1" fillId="2" borderId="181" xfId="0" applyFont="1" applyFill="1" applyBorder="1" applyAlignment="1" applyProtection="1">
      <alignment horizontal="center" vertical="center" wrapText="1"/>
    </xf>
    <xf numFmtId="0" fontId="17" fillId="2" borderId="181" xfId="0" applyFont="1" applyFill="1" applyBorder="1" applyAlignment="1" applyProtection="1">
      <alignment horizontal="center" vertical="center" wrapText="1"/>
    </xf>
    <xf numFmtId="3" fontId="17" fillId="2" borderId="181" xfId="0" applyNumberFormat="1" applyFont="1" applyFill="1" applyBorder="1" applyAlignment="1" applyProtection="1">
      <alignment horizontal="right" vertical="center" wrapText="1"/>
    </xf>
    <xf numFmtId="3" fontId="17" fillId="2" borderId="182" xfId="0" applyNumberFormat="1" applyFont="1" applyFill="1" applyBorder="1" applyAlignment="1" applyProtection="1">
      <alignment horizontal="right" vertical="center" wrapText="1"/>
    </xf>
    <xf numFmtId="3" fontId="1" fillId="2" borderId="81" xfId="0" applyNumberFormat="1" applyFont="1" applyFill="1" applyBorder="1" applyAlignment="1" applyProtection="1">
      <alignment horizontal="right" vertical="center" wrapText="1"/>
    </xf>
    <xf numFmtId="0" fontId="17" fillId="2" borderId="186" xfId="0" applyFont="1" applyFill="1" applyBorder="1" applyAlignment="1" applyProtection="1">
      <alignment horizontal="left" vertical="center" wrapText="1"/>
    </xf>
    <xf numFmtId="0" fontId="1" fillId="2" borderId="187" xfId="0" applyFont="1" applyFill="1" applyBorder="1" applyAlignment="1" applyProtection="1">
      <alignment horizontal="right" vertical="center" wrapText="1"/>
    </xf>
    <xf numFmtId="0" fontId="17" fillId="2" borderId="187" xfId="0" applyFont="1" applyFill="1" applyBorder="1" applyAlignment="1" applyProtection="1">
      <alignment horizontal="center" vertical="center" wrapText="1"/>
    </xf>
    <xf numFmtId="3" fontId="17" fillId="2" borderId="188" xfId="0" applyNumberFormat="1" applyFont="1" applyFill="1" applyBorder="1" applyAlignment="1" applyProtection="1">
      <alignment horizontal="right" vertical="center" wrapText="1"/>
    </xf>
    <xf numFmtId="3" fontId="17" fillId="2" borderId="187" xfId="0" applyNumberFormat="1" applyFont="1" applyFill="1" applyBorder="1" applyAlignment="1" applyProtection="1">
      <alignment horizontal="right" vertical="center" wrapText="1"/>
    </xf>
    <xf numFmtId="3" fontId="17" fillId="2" borderId="189" xfId="0" applyNumberFormat="1" applyFont="1" applyFill="1" applyBorder="1" applyAlignment="1" applyProtection="1">
      <alignment horizontal="right" vertical="center" wrapText="1"/>
    </xf>
    <xf numFmtId="3" fontId="1" fillId="2" borderId="190" xfId="0" applyNumberFormat="1" applyFont="1" applyFill="1" applyBorder="1" applyAlignment="1" applyProtection="1">
      <alignment horizontal="right" vertical="center" wrapText="1"/>
    </xf>
    <xf numFmtId="0" fontId="59" fillId="2" borderId="0" xfId="0" applyFont="1" applyFill="1" applyAlignment="1" applyProtection="1">
      <alignment horizontal="right" vertical="center" wrapText="1"/>
    </xf>
    <xf numFmtId="0" fontId="59" fillId="2" borderId="0" xfId="0" applyFont="1" applyFill="1" applyAlignment="1" applyProtection="1">
      <alignment horizontal="center" vertical="center" wrapText="1"/>
    </xf>
    <xf numFmtId="164" fontId="20" fillId="2" borderId="27" xfId="0" applyNumberFormat="1" applyFont="1" applyFill="1" applyBorder="1" applyAlignment="1" applyProtection="1">
      <alignment horizontal="center" vertical="center" wrapText="1"/>
    </xf>
    <xf numFmtId="3" fontId="52" fillId="18" borderId="35" xfId="0" applyNumberFormat="1" applyFont="1" applyFill="1" applyBorder="1" applyAlignment="1" applyProtection="1">
      <alignment horizontal="right" vertical="center" wrapText="1"/>
    </xf>
    <xf numFmtId="3" fontId="67" fillId="18" borderId="174" xfId="0" applyNumberFormat="1" applyFont="1" applyFill="1" applyBorder="1" applyAlignment="1" applyProtection="1">
      <alignment horizontal="right" vertical="center" wrapText="1"/>
    </xf>
    <xf numFmtId="3" fontId="52" fillId="18" borderId="111" xfId="0" applyNumberFormat="1" applyFont="1" applyFill="1" applyBorder="1" applyAlignment="1" applyProtection="1">
      <alignment horizontal="right" vertical="center" wrapText="1"/>
    </xf>
    <xf numFmtId="3" fontId="52" fillId="18" borderId="165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</xf>
    <xf numFmtId="0" fontId="84" fillId="26" borderId="89" xfId="0" applyFont="1" applyFill="1" applyBorder="1" applyAlignment="1" applyProtection="1">
      <alignment horizontal="center" vertical="center" wrapText="1"/>
    </xf>
    <xf numFmtId="0" fontId="84" fillId="26" borderId="91" xfId="0" applyFont="1" applyFill="1" applyBorder="1" applyAlignment="1" applyProtection="1">
      <alignment horizontal="center" vertical="center" wrapText="1"/>
    </xf>
    <xf numFmtId="0" fontId="70" fillId="26" borderId="0" xfId="0" applyFont="1" applyFill="1" applyBorder="1" applyAlignment="1" applyProtection="1">
      <alignment horizontal="center" vertical="center" wrapText="1"/>
    </xf>
    <xf numFmtId="0" fontId="71" fillId="26" borderId="0" xfId="0" applyFont="1" applyFill="1" applyBorder="1" applyAlignment="1" applyProtection="1">
      <alignment horizontal="center" vertical="center" wrapText="1"/>
    </xf>
    <xf numFmtId="0" fontId="84" fillId="26" borderId="192" xfId="0" applyFont="1" applyFill="1" applyBorder="1" applyAlignment="1" applyProtection="1">
      <alignment horizontal="center" vertical="center"/>
    </xf>
    <xf numFmtId="0" fontId="84" fillId="26" borderId="196" xfId="0" applyFont="1" applyFill="1" applyBorder="1" applyAlignment="1" applyProtection="1">
      <alignment horizontal="center" vertical="center"/>
    </xf>
    <xf numFmtId="0" fontId="84" fillId="26" borderId="12" xfId="0" applyFont="1" applyFill="1" applyBorder="1" applyAlignment="1" applyProtection="1">
      <alignment horizontal="center" vertical="center" wrapText="1"/>
    </xf>
    <xf numFmtId="0" fontId="84" fillId="26" borderId="3" xfId="0" applyFont="1" applyFill="1" applyBorder="1" applyAlignment="1" applyProtection="1">
      <alignment horizontal="center" vertical="center" wrapText="1"/>
    </xf>
    <xf numFmtId="0" fontId="96" fillId="26" borderId="3" xfId="0" applyFont="1" applyFill="1" applyBorder="1" applyAlignment="1">
      <alignment horizontal="center" vertical="center" wrapText="1"/>
    </xf>
    <xf numFmtId="0" fontId="96" fillId="26" borderId="9" xfId="0" applyFont="1" applyFill="1" applyBorder="1" applyAlignment="1">
      <alignment horizontal="center" vertical="center" wrapText="1"/>
    </xf>
    <xf numFmtId="0" fontId="96" fillId="26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 applyProtection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 applyProtection="1">
      <alignment horizontal="center" vertical="center" wrapText="1"/>
    </xf>
    <xf numFmtId="4" fontId="80" fillId="12" borderId="28" xfId="0" applyNumberFormat="1" applyFont="1" applyFill="1" applyBorder="1" applyAlignment="1" applyProtection="1">
      <alignment horizontal="right" vertical="center"/>
    </xf>
    <xf numFmtId="0" fontId="1" fillId="0" borderId="41" xfId="0" applyFont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3" fontId="14" fillId="8" borderId="18" xfId="0" applyNumberFormat="1" applyFont="1" applyFill="1" applyBorder="1" applyAlignment="1" applyProtection="1">
      <alignment horizontal="right" vertical="center" wrapText="1"/>
    </xf>
    <xf numFmtId="3" fontId="14" fillId="8" borderId="45" xfId="0" applyNumberFormat="1" applyFont="1" applyFill="1" applyBorder="1" applyAlignment="1" applyProtection="1">
      <alignment horizontal="right" vertical="center" wrapText="1"/>
    </xf>
    <xf numFmtId="3" fontId="14" fillId="8" borderId="24" xfId="0" applyNumberFormat="1" applyFont="1" applyFill="1" applyBorder="1" applyAlignment="1" applyProtection="1">
      <alignment horizontal="right" vertical="center" wrapText="1"/>
    </xf>
    <xf numFmtId="3" fontId="6" fillId="27" borderId="75" xfId="0" applyNumberFormat="1" applyFont="1" applyFill="1" applyBorder="1" applyAlignment="1" applyProtection="1">
      <alignment vertical="center" wrapText="1"/>
    </xf>
    <xf numFmtId="3" fontId="6" fillId="27" borderId="72" xfId="0" applyNumberFormat="1" applyFont="1" applyFill="1" applyBorder="1" applyAlignment="1" applyProtection="1">
      <alignment vertical="center" wrapText="1"/>
    </xf>
    <xf numFmtId="0" fontId="17" fillId="7" borderId="85" xfId="0" applyFont="1" applyFill="1" applyBorder="1" applyAlignment="1" applyProtection="1">
      <alignment horizontal="center" vertical="center" wrapText="1"/>
    </xf>
    <xf numFmtId="0" fontId="17" fillId="8" borderId="85" xfId="0" applyFont="1" applyFill="1" applyBorder="1" applyAlignment="1" applyProtection="1">
      <alignment horizontal="center" vertical="center" wrapText="1"/>
    </xf>
    <xf numFmtId="0" fontId="1" fillId="0" borderId="85" xfId="0" applyFont="1" applyFill="1" applyBorder="1" applyAlignment="1" applyProtection="1">
      <alignment horizontal="center" vertical="center" wrapText="1"/>
    </xf>
    <xf numFmtId="3" fontId="6" fillId="18" borderId="86" xfId="0" applyNumberFormat="1" applyFont="1" applyFill="1" applyBorder="1" applyAlignment="1" applyProtection="1">
      <alignment vertical="center" wrapText="1"/>
    </xf>
    <xf numFmtId="3" fontId="6" fillId="18" borderId="20" xfId="0" applyNumberFormat="1" applyFont="1" applyFill="1" applyBorder="1" applyAlignment="1" applyProtection="1">
      <alignment vertical="center" wrapText="1"/>
    </xf>
    <xf numFmtId="3" fontId="52" fillId="18" borderId="35" xfId="0" applyNumberFormat="1" applyFont="1" applyFill="1" applyBorder="1" applyAlignment="1" applyProtection="1">
      <alignment horizontal="right" vertical="center"/>
    </xf>
    <xf numFmtId="3" fontId="67" fillId="18" borderId="85" xfId="0" applyNumberFormat="1" applyFont="1" applyFill="1" applyBorder="1" applyAlignment="1" applyProtection="1">
      <alignment horizontal="right" vertical="center" wrapText="1"/>
    </xf>
    <xf numFmtId="0" fontId="1" fillId="2" borderId="85" xfId="0" applyFont="1" applyFill="1" applyBorder="1" applyAlignment="1" applyProtection="1">
      <alignment horizontal="center" vertical="center" wrapText="1"/>
    </xf>
    <xf numFmtId="0" fontId="17" fillId="2" borderId="208" xfId="0" applyFont="1" applyFill="1" applyBorder="1" applyAlignment="1" applyProtection="1">
      <alignment horizontal="center" vertical="center" wrapText="1"/>
    </xf>
    <xf numFmtId="164" fontId="52" fillId="2" borderId="81" xfId="0" applyNumberFormat="1" applyFont="1" applyFill="1" applyBorder="1" applyAlignment="1" applyProtection="1">
      <alignment horizontal="center" vertical="center" wrapText="1"/>
    </xf>
    <xf numFmtId="164" fontId="52" fillId="2" borderId="32" xfId="0" applyNumberFormat="1" applyFont="1" applyFill="1" applyBorder="1" applyAlignment="1" applyProtection="1">
      <alignment horizontal="center" vertical="center" wrapText="1"/>
    </xf>
    <xf numFmtId="164" fontId="52" fillId="2" borderId="190" xfId="0" applyNumberFormat="1" applyFont="1" applyFill="1" applyBorder="1" applyAlignment="1" applyProtection="1">
      <alignment horizontal="center" vertical="center" wrapText="1"/>
    </xf>
    <xf numFmtId="3" fontId="17" fillId="2" borderId="18" xfId="0" applyNumberFormat="1" applyFont="1" applyFill="1" applyBorder="1" applyAlignment="1" applyProtection="1">
      <alignment horizontal="right" vertical="center" wrapText="1"/>
    </xf>
    <xf numFmtId="3" fontId="17" fillId="2" borderId="212" xfId="0" applyNumberFormat="1" applyFont="1" applyFill="1" applyBorder="1" applyAlignment="1" applyProtection="1">
      <alignment horizontal="right" vertical="center" wrapText="1"/>
    </xf>
    <xf numFmtId="3" fontId="17" fillId="2" borderId="201" xfId="0" applyNumberFormat="1" applyFont="1" applyFill="1" applyBorder="1" applyAlignment="1" applyProtection="1">
      <alignment horizontal="right" vertical="center" wrapText="1"/>
    </xf>
    <xf numFmtId="164" fontId="1" fillId="2" borderId="50" xfId="0" applyNumberFormat="1" applyFont="1" applyFill="1" applyBorder="1" applyAlignment="1" applyProtection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</xf>
    <xf numFmtId="0" fontId="1" fillId="2" borderId="48" xfId="0" applyFont="1" applyFill="1" applyBorder="1" applyAlignment="1" applyProtection="1">
      <alignment horizontal="center" vertical="center" wrapText="1"/>
    </xf>
    <xf numFmtId="0" fontId="12" fillId="0" borderId="111" xfId="0" applyFont="1" applyBorder="1" applyAlignment="1" applyProtection="1">
      <alignment horizontal="center" vertical="center" wrapText="1"/>
    </xf>
    <xf numFmtId="0" fontId="71" fillId="23" borderId="0" xfId="0" applyFont="1" applyFill="1" applyBorder="1" applyAlignment="1" applyProtection="1">
      <alignment horizontal="center" vertical="center" wrapText="1"/>
    </xf>
    <xf numFmtId="0" fontId="70" fillId="26" borderId="0" xfId="0" applyFont="1" applyFill="1" applyBorder="1" applyAlignment="1" applyProtection="1">
      <alignment horizontal="center" vertical="center" wrapText="1"/>
    </xf>
    <xf numFmtId="0" fontId="71" fillId="26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74" fillId="0" borderId="0" xfId="0" applyFont="1" applyFill="1" applyBorder="1" applyAlignment="1" applyProtection="1">
      <alignment horizontal="left" vertical="center" wrapText="1"/>
    </xf>
    <xf numFmtId="0" fontId="77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72" fillId="0" borderId="0" xfId="0" applyFont="1" applyFill="1" applyBorder="1" applyAlignment="1" applyProtection="1">
      <alignment horizontal="left" vertical="center" wrapText="1"/>
    </xf>
    <xf numFmtId="0" fontId="57" fillId="0" borderId="0" xfId="0" applyFont="1" applyBorder="1" applyAlignment="1">
      <alignment horizontal="center" vertical="center" wrapText="1"/>
    </xf>
    <xf numFmtId="0" fontId="74" fillId="0" borderId="0" xfId="0" applyFont="1" applyFill="1" applyBorder="1" applyAlignment="1" applyProtection="1">
      <alignment horizontal="left" vertical="top" wrapText="1"/>
    </xf>
    <xf numFmtId="0" fontId="72" fillId="0" borderId="0" xfId="0" applyFont="1" applyFill="1" applyBorder="1" applyAlignment="1" applyProtection="1">
      <alignment horizontal="left" vertical="center"/>
    </xf>
    <xf numFmtId="0" fontId="77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9" fillId="0" borderId="0" xfId="0" applyFont="1" applyFill="1" applyBorder="1" applyAlignment="1" applyProtection="1">
      <alignment horizontal="left" vertical="center" wrapText="1"/>
    </xf>
    <xf numFmtId="0" fontId="74" fillId="0" borderId="52" xfId="0" applyFont="1" applyFill="1" applyBorder="1" applyAlignment="1" applyProtection="1">
      <alignment vertical="center" wrapText="1"/>
    </xf>
    <xf numFmtId="0" fontId="74" fillId="0" borderId="47" xfId="0" applyFont="1" applyFill="1" applyBorder="1" applyAlignment="1" applyProtection="1">
      <alignment vertical="center" wrapText="1"/>
    </xf>
    <xf numFmtId="0" fontId="39" fillId="0" borderId="0" xfId="0" applyFont="1" applyFill="1" applyAlignment="1">
      <alignment horizontal="center" vertical="center"/>
    </xf>
    <xf numFmtId="0" fontId="39" fillId="11" borderId="0" xfId="0" applyFont="1" applyFill="1" applyAlignment="1">
      <alignment horizontal="center" vertical="center"/>
    </xf>
    <xf numFmtId="0" fontId="53" fillId="15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164" fontId="37" fillId="4" borderId="0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0" fillId="15" borderId="0" xfId="0" applyFill="1" applyBorder="1"/>
    <xf numFmtId="0" fontId="0" fillId="0" borderId="0" xfId="0" applyFont="1" applyFill="1" applyBorder="1"/>
    <xf numFmtId="0" fontId="0" fillId="0" borderId="0" xfId="0" applyFill="1" applyBorder="1"/>
    <xf numFmtId="167" fontId="77" fillId="15" borderId="0" xfId="0" applyNumberFormat="1" applyFont="1" applyFill="1" applyBorder="1" applyAlignment="1" applyProtection="1">
      <alignment horizontal="right" vertical="center" wrapText="1"/>
    </xf>
    <xf numFmtId="167" fontId="74" fillId="15" borderId="0" xfId="0" applyNumberFormat="1" applyFont="1" applyFill="1" applyBorder="1" applyAlignment="1" applyProtection="1">
      <alignment horizontal="right" vertical="center" wrapText="1"/>
    </xf>
    <xf numFmtId="167" fontId="77" fillId="4" borderId="0" xfId="0" applyNumberFormat="1" applyFont="1" applyFill="1" applyBorder="1" applyAlignment="1" applyProtection="1">
      <alignment horizontal="right" vertical="center" wrapText="1"/>
    </xf>
    <xf numFmtId="167" fontId="74" fillId="4" borderId="0" xfId="0" applyNumberFormat="1" applyFont="1" applyFill="1" applyBorder="1" applyAlignment="1" applyProtection="1">
      <alignment horizontal="right" vertical="center" wrapText="1"/>
    </xf>
    <xf numFmtId="0" fontId="0" fillId="0" borderId="216" xfId="0" applyBorder="1"/>
    <xf numFmtId="0" fontId="0" fillId="0" borderId="219" xfId="0" applyBorder="1"/>
    <xf numFmtId="0" fontId="0" fillId="0" borderId="220" xfId="0" applyBorder="1"/>
    <xf numFmtId="0" fontId="7" fillId="0" borderId="219" xfId="0" applyFont="1" applyFill="1" applyBorder="1" applyAlignment="1" applyProtection="1">
      <alignment horizontal="center" vertical="center" wrapText="1"/>
    </xf>
    <xf numFmtId="0" fontId="1" fillId="0" borderId="219" xfId="0" quotePrefix="1" applyFont="1" applyFill="1" applyBorder="1" applyAlignment="1" applyProtection="1">
      <alignment horizontal="right" vertical="center" wrapText="1"/>
    </xf>
    <xf numFmtId="0" fontId="77" fillId="0" borderId="219" xfId="0" applyFont="1" applyFill="1" applyBorder="1" applyAlignment="1" applyProtection="1">
      <alignment vertical="center" wrapText="1"/>
    </xf>
    <xf numFmtId="0" fontId="6" fillId="0" borderId="219" xfId="0" applyFont="1" applyFill="1" applyBorder="1" applyAlignment="1" applyProtection="1">
      <alignment vertical="center" wrapText="1"/>
    </xf>
    <xf numFmtId="0" fontId="18" fillId="15" borderId="219" xfId="0" applyFont="1" applyFill="1" applyBorder="1" applyAlignment="1" applyProtection="1">
      <alignment horizontal="right" vertical="center" wrapText="1"/>
    </xf>
    <xf numFmtId="167" fontId="77" fillId="15" borderId="220" xfId="0" applyNumberFormat="1" applyFont="1" applyFill="1" applyBorder="1" applyAlignment="1" applyProtection="1">
      <alignment horizontal="right" vertical="center" wrapText="1"/>
    </xf>
    <xf numFmtId="0" fontId="36" fillId="15" borderId="219" xfId="0" quotePrefix="1" applyFont="1" applyFill="1" applyBorder="1" applyAlignment="1" applyProtection="1">
      <alignment horizontal="right" vertical="center" wrapText="1"/>
    </xf>
    <xf numFmtId="167" fontId="74" fillId="15" borderId="220" xfId="0" applyNumberFormat="1" applyFont="1" applyFill="1" applyBorder="1" applyAlignment="1" applyProtection="1">
      <alignment horizontal="right" vertical="center" wrapText="1"/>
    </xf>
    <xf numFmtId="0" fontId="36" fillId="15" borderId="221" xfId="0" quotePrefix="1" applyFont="1" applyFill="1" applyBorder="1" applyAlignment="1" applyProtection="1">
      <alignment horizontal="right" vertical="center" wrapText="1"/>
    </xf>
    <xf numFmtId="0" fontId="36" fillId="15" borderId="222" xfId="0" applyFont="1" applyFill="1" applyBorder="1" applyAlignment="1" applyProtection="1">
      <alignment horizontal="left" vertical="center" wrapText="1"/>
    </xf>
    <xf numFmtId="0" fontId="36" fillId="15" borderId="222" xfId="0" applyFont="1" applyFill="1" applyBorder="1" applyAlignment="1" applyProtection="1">
      <alignment horizontal="center" vertical="center" wrapText="1"/>
    </xf>
    <xf numFmtId="167" fontId="74" fillId="15" borderId="223" xfId="0" applyNumberFormat="1" applyFont="1" applyFill="1" applyBorder="1" applyAlignment="1" applyProtection="1">
      <alignment horizontal="right" vertical="center" wrapText="1"/>
    </xf>
    <xf numFmtId="0" fontId="112" fillId="0" borderId="0" xfId="0" applyFont="1"/>
    <xf numFmtId="0" fontId="4" fillId="0" borderId="0" xfId="0" applyFont="1" applyFill="1" applyBorder="1" applyAlignment="1" applyProtection="1">
      <alignment horizontal="center" vertical="center" wrapText="1"/>
    </xf>
    <xf numFmtId="3" fontId="15" fillId="2" borderId="194" xfId="0" applyNumberFormat="1" applyFont="1" applyFill="1" applyBorder="1" applyAlignment="1" applyProtection="1">
      <alignment horizontal="right" vertical="center" wrapText="1"/>
    </xf>
    <xf numFmtId="3" fontId="13" fillId="2" borderId="195" xfId="0" applyNumberFormat="1" applyFont="1" applyFill="1" applyBorder="1" applyAlignment="1" applyProtection="1">
      <alignment horizontal="right" vertical="center" wrapText="1"/>
    </xf>
    <xf numFmtId="3" fontId="15" fillId="2" borderId="194" xfId="0" applyNumberFormat="1" applyFont="1" applyFill="1" applyBorder="1" applyAlignment="1" applyProtection="1">
      <alignment horizontal="right" vertical="center"/>
    </xf>
    <xf numFmtId="0" fontId="16" fillId="0" borderId="192" xfId="0" applyFont="1" applyFill="1" applyBorder="1" applyAlignment="1" applyProtection="1">
      <alignment horizontal="right" vertical="center"/>
    </xf>
    <xf numFmtId="3" fontId="13" fillId="2" borderId="194" xfId="0" applyNumberFormat="1" applyFont="1" applyFill="1" applyBorder="1" applyAlignment="1" applyProtection="1">
      <alignment horizontal="right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3" fontId="3" fillId="2" borderId="194" xfId="0" applyNumberFormat="1" applyFont="1" applyFill="1" applyBorder="1" applyAlignment="1" applyProtection="1">
      <alignment horizontal="right" vertical="center" wrapText="1"/>
    </xf>
    <xf numFmtId="3" fontId="3" fillId="2" borderId="195" xfId="0" applyNumberFormat="1" applyFont="1" applyFill="1" applyBorder="1" applyAlignment="1" applyProtection="1">
      <alignment horizontal="right" vertical="center" wrapText="1"/>
    </xf>
    <xf numFmtId="0" fontId="45" fillId="0" borderId="192" xfId="0" applyFont="1" applyFill="1" applyBorder="1" applyAlignment="1" applyProtection="1">
      <alignment horizontal="right" vertical="center"/>
    </xf>
    <xf numFmtId="3" fontId="3" fillId="2" borderId="192" xfId="0" applyNumberFormat="1" applyFont="1" applyFill="1" applyBorder="1" applyAlignment="1" applyProtection="1">
      <alignment horizontal="right" vertical="center" wrapText="1"/>
    </xf>
    <xf numFmtId="0" fontId="114" fillId="0" borderId="0" xfId="0" applyFont="1" applyFill="1" applyBorder="1" applyAlignment="1" applyProtection="1">
      <alignment horizontal="center" vertical="center" wrapText="1"/>
    </xf>
    <xf numFmtId="0" fontId="115" fillId="26" borderId="192" xfId="0" applyFont="1" applyFill="1" applyBorder="1" applyAlignment="1" applyProtection="1">
      <alignment horizontal="center" vertical="center"/>
    </xf>
    <xf numFmtId="0" fontId="115" fillId="26" borderId="196" xfId="0" applyFont="1" applyFill="1" applyBorder="1" applyAlignment="1" applyProtection="1">
      <alignment horizontal="center" vertical="center"/>
    </xf>
    <xf numFmtId="3" fontId="49" fillId="2" borderId="195" xfId="0" applyNumberFormat="1" applyFont="1" applyFill="1" applyBorder="1" applyAlignment="1" applyProtection="1">
      <alignment horizontal="right" vertical="center" wrapText="1"/>
    </xf>
    <xf numFmtId="3" fontId="25" fillId="2" borderId="194" xfId="0" applyNumberFormat="1" applyFont="1" applyFill="1" applyBorder="1" applyAlignment="1" applyProtection="1">
      <alignment horizontal="right" vertical="center"/>
    </xf>
    <xf numFmtId="0" fontId="25" fillId="0" borderId="192" xfId="0" applyFont="1" applyFill="1" applyBorder="1" applyAlignment="1" applyProtection="1">
      <alignment horizontal="right" vertical="center"/>
    </xf>
    <xf numFmtId="3" fontId="49" fillId="2" borderId="194" xfId="0" applyNumberFormat="1" applyFont="1" applyFill="1" applyBorder="1" applyAlignment="1" applyProtection="1">
      <alignment horizontal="right" vertical="center" wrapText="1"/>
    </xf>
    <xf numFmtId="3" fontId="99" fillId="0" borderId="194" xfId="0" applyNumberFormat="1" applyFont="1" applyFill="1" applyBorder="1" applyAlignment="1" applyProtection="1">
      <alignment horizontal="right" vertical="center" wrapText="1"/>
    </xf>
    <xf numFmtId="3" fontId="99" fillId="0" borderId="195" xfId="0" applyNumberFormat="1" applyFont="1" applyFill="1" applyBorder="1" applyAlignment="1" applyProtection="1">
      <alignment horizontal="right" vertical="center" wrapText="1"/>
    </xf>
    <xf numFmtId="3" fontId="99" fillId="0" borderId="192" xfId="0" applyNumberFormat="1" applyFont="1" applyFill="1" applyBorder="1" applyAlignment="1" applyProtection="1">
      <alignment horizontal="right" vertical="center" wrapText="1"/>
    </xf>
    <xf numFmtId="3" fontId="78" fillId="12" borderId="196" xfId="0" applyNumberFormat="1" applyFont="1" applyFill="1" applyBorder="1" applyAlignment="1" applyProtection="1">
      <alignment horizontal="right" vertical="center" wrapText="1"/>
    </xf>
    <xf numFmtId="3" fontId="58" fillId="2" borderId="194" xfId="0" applyNumberFormat="1" applyFont="1" applyFill="1" applyBorder="1" applyAlignment="1" applyProtection="1">
      <alignment horizontal="right" vertical="center" wrapText="1"/>
    </xf>
    <xf numFmtId="3" fontId="58" fillId="2" borderId="195" xfId="0" applyNumberFormat="1" applyFont="1" applyFill="1" applyBorder="1" applyAlignment="1" applyProtection="1">
      <alignment horizontal="right" vertical="center" wrapText="1"/>
    </xf>
    <xf numFmtId="3" fontId="58" fillId="2" borderId="192" xfId="0" applyNumberFormat="1" applyFont="1" applyFill="1" applyBorder="1" applyAlignment="1" applyProtection="1">
      <alignment horizontal="right" vertical="center" wrapText="1"/>
    </xf>
    <xf numFmtId="3" fontId="78" fillId="0" borderId="194" xfId="0" applyNumberFormat="1" applyFont="1" applyFill="1" applyBorder="1" applyAlignment="1" applyProtection="1">
      <alignment horizontal="right" vertical="center" wrapText="1"/>
    </xf>
    <xf numFmtId="0" fontId="99" fillId="0" borderId="0" xfId="0" applyFont="1" applyFill="1" applyBorder="1" applyAlignment="1" applyProtection="1">
      <alignment horizontal="center" vertical="center" wrapText="1"/>
    </xf>
    <xf numFmtId="3" fontId="78" fillId="0" borderId="194" xfId="0" applyNumberFormat="1" applyFont="1" applyFill="1" applyBorder="1" applyAlignment="1" applyProtection="1">
      <alignment horizontal="right" vertical="center"/>
    </xf>
    <xf numFmtId="3" fontId="78" fillId="12" borderId="192" xfId="0" applyNumberFormat="1" applyFont="1" applyFill="1" applyBorder="1" applyAlignment="1" applyProtection="1">
      <alignment horizontal="right" vertical="center" wrapText="1"/>
    </xf>
    <xf numFmtId="3" fontId="46" fillId="2" borderId="194" xfId="0" applyNumberFormat="1" applyFont="1" applyFill="1" applyBorder="1" applyAlignment="1" applyProtection="1">
      <alignment horizontal="right" vertical="center" wrapText="1"/>
    </xf>
    <xf numFmtId="3" fontId="46" fillId="2" borderId="195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3" fontId="77" fillId="5" borderId="195" xfId="0" applyNumberFormat="1" applyFont="1" applyFill="1" applyBorder="1" applyAlignment="1" applyProtection="1">
      <alignment horizontal="right" vertical="center" wrapText="1"/>
    </xf>
    <xf numFmtId="3" fontId="78" fillId="5" borderId="195" xfId="0" applyNumberFormat="1" applyFont="1" applyFill="1" applyBorder="1" applyAlignment="1" applyProtection="1">
      <alignment horizontal="right" vertical="center" wrapText="1"/>
    </xf>
    <xf numFmtId="3" fontId="77" fillId="5" borderId="196" xfId="0" applyNumberFormat="1" applyFont="1" applyFill="1" applyBorder="1" applyAlignment="1" applyProtection="1">
      <alignment horizontal="right" vertical="center" wrapText="1"/>
    </xf>
    <xf numFmtId="3" fontId="78" fillId="5" borderId="196" xfId="0" applyNumberFormat="1" applyFont="1" applyFill="1" applyBorder="1" applyAlignment="1" applyProtection="1">
      <alignment horizontal="right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3" fontId="78" fillId="5" borderId="194" xfId="0" applyNumberFormat="1" applyFont="1" applyFill="1" applyBorder="1" applyAlignment="1" applyProtection="1">
      <alignment horizontal="right" vertical="center" wrapText="1"/>
    </xf>
    <xf numFmtId="3" fontId="78" fillId="5" borderId="192" xfId="0" applyNumberFormat="1" applyFont="1" applyFill="1" applyBorder="1" applyAlignment="1" applyProtection="1">
      <alignment horizontal="right" vertical="center" wrapText="1"/>
    </xf>
    <xf numFmtId="3" fontId="77" fillId="18" borderId="195" xfId="0" applyNumberFormat="1" applyFont="1" applyFill="1" applyBorder="1" applyAlignment="1" applyProtection="1">
      <alignment horizontal="right" vertical="center" wrapText="1"/>
    </xf>
    <xf numFmtId="3" fontId="78" fillId="18" borderId="195" xfId="0" applyNumberFormat="1" applyFont="1" applyFill="1" applyBorder="1" applyAlignment="1" applyProtection="1">
      <alignment horizontal="right" vertical="center" wrapText="1"/>
    </xf>
    <xf numFmtId="3" fontId="35" fillId="18" borderId="195" xfId="0" applyNumberFormat="1" applyFont="1" applyFill="1" applyBorder="1" applyAlignment="1" applyProtection="1">
      <alignment horizontal="right" vertical="center" wrapText="1"/>
    </xf>
    <xf numFmtId="3" fontId="58" fillId="18" borderId="195" xfId="0" applyNumberFormat="1" applyFont="1" applyFill="1" applyBorder="1" applyAlignment="1" applyProtection="1">
      <alignment horizontal="right" vertical="center" wrapText="1"/>
    </xf>
    <xf numFmtId="3" fontId="77" fillId="18" borderId="196" xfId="0" applyNumberFormat="1" applyFont="1" applyFill="1" applyBorder="1" applyAlignment="1" applyProtection="1">
      <alignment horizontal="right" vertical="center" wrapText="1"/>
    </xf>
    <xf numFmtId="3" fontId="35" fillId="18" borderId="196" xfId="0" applyNumberFormat="1" applyFont="1" applyFill="1" applyBorder="1" applyAlignment="1" applyProtection="1">
      <alignment horizontal="right" vertical="center" wrapText="1"/>
    </xf>
    <xf numFmtId="3" fontId="58" fillId="18" borderId="196" xfId="0" applyNumberFormat="1" applyFont="1" applyFill="1" applyBorder="1" applyAlignment="1" applyProtection="1">
      <alignment horizontal="right" vertical="center" wrapText="1"/>
    </xf>
    <xf numFmtId="3" fontId="43" fillId="18" borderId="195" xfId="0" applyNumberFormat="1" applyFont="1" applyFill="1" applyBorder="1" applyAlignment="1" applyProtection="1">
      <alignment horizontal="right" vertical="center" wrapText="1"/>
    </xf>
    <xf numFmtId="3" fontId="25" fillId="18" borderId="195" xfId="0" applyNumberFormat="1" applyFont="1" applyFill="1" applyBorder="1" applyAlignment="1" applyProtection="1">
      <alignment horizontal="right" vertical="center" wrapText="1"/>
    </xf>
    <xf numFmtId="3" fontId="78" fillId="18" borderId="194" xfId="0" applyNumberFormat="1" applyFont="1" applyFill="1" applyBorder="1" applyAlignment="1" applyProtection="1">
      <alignment horizontal="right" vertical="center" wrapText="1"/>
    </xf>
    <xf numFmtId="3" fontId="43" fillId="18" borderId="194" xfId="0" applyNumberFormat="1" applyFont="1" applyFill="1" applyBorder="1" applyAlignment="1" applyProtection="1">
      <alignment horizontal="right" vertical="center" wrapText="1"/>
    </xf>
    <xf numFmtId="3" fontId="37" fillId="18" borderId="194" xfId="0" applyNumberFormat="1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top" wrapText="1"/>
    </xf>
    <xf numFmtId="0" fontId="55" fillId="0" borderId="0" xfId="0" applyFont="1" applyFill="1" applyBorder="1" applyAlignment="1" applyProtection="1">
      <alignment vertical="top" wrapText="1"/>
    </xf>
    <xf numFmtId="0" fontId="116" fillId="0" borderId="0" xfId="0" applyFont="1" applyBorder="1" applyAlignment="1">
      <alignment horizontal="center" vertical="center" wrapText="1"/>
    </xf>
    <xf numFmtId="10" fontId="55" fillId="0" borderId="0" xfId="0" applyNumberFormat="1" applyFont="1" applyBorder="1" applyAlignment="1">
      <alignment horizontal="center" vertical="center"/>
    </xf>
    <xf numFmtId="167" fontId="77" fillId="4" borderId="220" xfId="0" applyNumberFormat="1" applyFont="1" applyFill="1" applyBorder="1" applyAlignment="1" applyProtection="1">
      <alignment horizontal="right" vertical="center" wrapText="1"/>
    </xf>
    <xf numFmtId="0" fontId="9" fillId="4" borderId="219" xfId="0" quotePrefix="1" applyFont="1" applyFill="1" applyBorder="1" applyAlignment="1" applyProtection="1">
      <alignment horizontal="right" vertical="center" wrapText="1"/>
    </xf>
    <xf numFmtId="167" fontId="74" fillId="4" borderId="220" xfId="0" applyNumberFormat="1" applyFont="1" applyFill="1" applyBorder="1" applyAlignment="1" applyProtection="1">
      <alignment horizontal="right" vertical="center" wrapText="1"/>
    </xf>
    <xf numFmtId="0" fontId="9" fillId="4" borderId="221" xfId="0" quotePrefix="1" applyFont="1" applyFill="1" applyBorder="1" applyAlignment="1" applyProtection="1">
      <alignment horizontal="right" vertical="center" wrapText="1"/>
    </xf>
    <xf numFmtId="0" fontId="9" fillId="4" borderId="222" xfId="0" applyFont="1" applyFill="1" applyBorder="1" applyAlignment="1" applyProtection="1">
      <alignment horizontal="left" vertical="center" wrapText="1"/>
    </xf>
    <xf numFmtId="0" fontId="9" fillId="4" borderId="222" xfId="0" applyFont="1" applyFill="1" applyBorder="1" applyAlignment="1" applyProtection="1">
      <alignment horizontal="center" vertical="center" wrapText="1"/>
    </xf>
    <xf numFmtId="167" fontId="74" fillId="4" borderId="223" xfId="0" applyNumberFormat="1" applyFont="1" applyFill="1" applyBorder="1" applyAlignment="1" applyProtection="1">
      <alignment horizontal="right" vertical="center" wrapText="1"/>
    </xf>
    <xf numFmtId="0" fontId="79" fillId="0" borderId="0" xfId="0" applyFont="1" applyFill="1" applyBorder="1" applyAlignment="1" applyProtection="1">
      <alignment horizontal="center" vertical="center" wrapText="1"/>
    </xf>
    <xf numFmtId="0" fontId="79" fillId="0" borderId="22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3" fontId="43" fillId="15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43" fillId="3" borderId="4" xfId="0" applyNumberFormat="1" applyFont="1" applyFill="1" applyBorder="1" applyAlignment="1">
      <alignment horizontal="center" vertical="center" wrapText="1"/>
    </xf>
    <xf numFmtId="3" fontId="6" fillId="5" borderId="90" xfId="0" applyNumberFormat="1" applyFont="1" applyFill="1" applyBorder="1" applyAlignment="1">
      <alignment horizontal="center" vertical="center"/>
    </xf>
    <xf numFmtId="3" fontId="43" fillId="16" borderId="28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3" fontId="43" fillId="15" borderId="4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</xf>
    <xf numFmtId="3" fontId="17" fillId="24" borderId="9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4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9" xfId="0" applyFont="1" applyFill="1" applyBorder="1" applyAlignment="1" applyProtection="1">
      <alignment horizontal="center" vertical="center" wrapText="1"/>
      <protection locked="0"/>
    </xf>
    <xf numFmtId="3" fontId="17" fillId="24" borderId="8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8" xfId="0" applyFont="1" applyFill="1" applyBorder="1" applyAlignment="1" applyProtection="1">
      <alignment horizontal="center" vertical="center" wrapText="1"/>
      <protection locked="0"/>
    </xf>
    <xf numFmtId="0" fontId="6" fillId="5" borderId="20" xfId="0" applyFont="1" applyFill="1" applyBorder="1" applyAlignment="1" applyProtection="1">
      <alignment horizontal="right" vertical="center" wrapText="1"/>
    </xf>
    <xf numFmtId="0" fontId="4" fillId="0" borderId="23" xfId="0" applyFont="1" applyFill="1" applyBorder="1" applyAlignment="1" applyProtection="1">
      <alignment horizontal="left" vertical="top" wrapText="1"/>
    </xf>
    <xf numFmtId="0" fontId="4" fillId="2" borderId="23" xfId="0" applyFont="1" applyFill="1" applyBorder="1" applyAlignment="1" applyProtection="1">
      <alignment horizontal="left" vertical="top" wrapText="1"/>
    </xf>
    <xf numFmtId="0" fontId="7" fillId="30" borderId="8" xfId="0" applyFont="1" applyFill="1" applyBorder="1" applyAlignment="1" applyProtection="1">
      <alignment horizontal="center" vertical="center" wrapText="1"/>
    </xf>
    <xf numFmtId="3" fontId="6" fillId="30" borderId="91" xfId="0" applyNumberFormat="1" applyFont="1" applyFill="1" applyBorder="1" applyAlignment="1" applyProtection="1">
      <alignment vertical="center" wrapText="1"/>
    </xf>
    <xf numFmtId="3" fontId="6" fillId="30" borderId="92" xfId="0" applyNumberFormat="1" applyFont="1" applyFill="1" applyBorder="1" applyAlignment="1" applyProtection="1">
      <alignment vertical="center" wrapText="1"/>
    </xf>
    <xf numFmtId="3" fontId="25" fillId="30" borderId="28" xfId="0" applyNumberFormat="1" applyFont="1" applyFill="1" applyBorder="1" applyAlignment="1" applyProtection="1">
      <alignment vertical="center" wrapText="1"/>
    </xf>
    <xf numFmtId="164" fontId="25" fillId="30" borderId="109" xfId="0" applyNumberFormat="1" applyFont="1" applyFill="1" applyBorder="1" applyAlignment="1" applyProtection="1">
      <alignment vertical="center" wrapText="1"/>
    </xf>
    <xf numFmtId="164" fontId="25" fillId="30" borderId="6" xfId="0" applyNumberFormat="1" applyFont="1" applyFill="1" applyBorder="1" applyAlignment="1" applyProtection="1">
      <alignment vertical="center" wrapText="1"/>
    </xf>
    <xf numFmtId="3" fontId="6" fillId="30" borderId="138" xfId="0" applyNumberFormat="1" applyFont="1" applyFill="1" applyBorder="1" applyAlignment="1" applyProtection="1">
      <alignment vertical="center" wrapText="1"/>
    </xf>
    <xf numFmtId="3" fontId="6" fillId="30" borderId="113" xfId="0" applyNumberFormat="1" applyFont="1" applyFill="1" applyBorder="1" applyAlignment="1" applyProtection="1">
      <alignment vertical="center" wrapText="1"/>
    </xf>
    <xf numFmtId="3" fontId="6" fillId="30" borderId="48" xfId="0" applyNumberFormat="1" applyFont="1" applyFill="1" applyBorder="1" applyAlignment="1" applyProtection="1">
      <alignment vertical="center" wrapText="1"/>
    </xf>
    <xf numFmtId="3" fontId="6" fillId="30" borderId="34" xfId="0" applyNumberFormat="1" applyFont="1" applyFill="1" applyBorder="1" applyAlignment="1" applyProtection="1">
      <alignment vertical="center" wrapText="1"/>
    </xf>
    <xf numFmtId="164" fontId="6" fillId="30" borderId="48" xfId="0" applyNumberFormat="1" applyFont="1" applyFill="1" applyBorder="1" applyAlignment="1" applyProtection="1">
      <alignment vertical="center" wrapText="1"/>
    </xf>
    <xf numFmtId="3" fontId="6" fillId="30" borderId="76" xfId="0" applyNumberFormat="1" applyFont="1" applyFill="1" applyBorder="1" applyAlignment="1" applyProtection="1">
      <alignment vertical="center" wrapText="1"/>
    </xf>
    <xf numFmtId="3" fontId="31" fillId="30" borderId="162" xfId="0" applyNumberFormat="1" applyFont="1" applyFill="1" applyBorder="1" applyAlignment="1" applyProtection="1">
      <alignment vertical="center" wrapText="1"/>
    </xf>
    <xf numFmtId="3" fontId="31" fillId="30" borderId="22" xfId="0" applyNumberFormat="1" applyFont="1" applyFill="1" applyBorder="1" applyAlignment="1" applyProtection="1">
      <alignment vertical="center" wrapText="1"/>
    </xf>
    <xf numFmtId="3" fontId="31" fillId="30" borderId="171" xfId="0" applyNumberFormat="1" applyFont="1" applyFill="1" applyBorder="1" applyAlignment="1" applyProtection="1">
      <alignment vertical="center" wrapText="1"/>
    </xf>
    <xf numFmtId="3" fontId="31" fillId="30" borderId="170" xfId="0" applyNumberFormat="1" applyFont="1" applyFill="1" applyBorder="1" applyAlignment="1" applyProtection="1">
      <alignment vertical="center" wrapText="1"/>
    </xf>
    <xf numFmtId="164" fontId="6" fillId="30" borderId="15" xfId="0" applyNumberFormat="1" applyFont="1" applyFill="1" applyBorder="1" applyAlignment="1" applyProtection="1">
      <alignment vertical="center" wrapText="1"/>
    </xf>
    <xf numFmtId="3" fontId="4" fillId="5" borderId="34" xfId="0" applyNumberFormat="1" applyFont="1" applyFill="1" applyBorder="1" applyAlignment="1" applyProtection="1">
      <alignment horizontal="right" vertical="center" wrapText="1"/>
    </xf>
    <xf numFmtId="164" fontId="49" fillId="5" borderId="151" xfId="0" applyNumberFormat="1" applyFont="1" applyFill="1" applyBorder="1" applyAlignment="1" applyProtection="1">
      <alignment vertical="center" wrapText="1"/>
    </xf>
    <xf numFmtId="164" fontId="49" fillId="5" borderId="19" xfId="0" applyNumberFormat="1" applyFont="1" applyFill="1" applyBorder="1" applyAlignment="1" applyProtection="1">
      <alignment vertical="center" wrapText="1"/>
    </xf>
    <xf numFmtId="3" fontId="31" fillId="5" borderId="130" xfId="0" applyNumberFormat="1" applyFont="1" applyFill="1" applyBorder="1" applyAlignment="1" applyProtection="1">
      <alignment vertical="center" wrapText="1"/>
    </xf>
    <xf numFmtId="3" fontId="31" fillId="5" borderId="26" xfId="0" applyNumberFormat="1" applyFont="1" applyFill="1" applyBorder="1" applyAlignment="1" applyProtection="1">
      <alignment vertical="center" wrapText="1"/>
    </xf>
    <xf numFmtId="3" fontId="31" fillId="5" borderId="226" xfId="0" applyNumberFormat="1" applyFont="1" applyFill="1" applyBorder="1" applyAlignment="1" applyProtection="1">
      <alignment vertical="center" wrapText="1"/>
    </xf>
    <xf numFmtId="164" fontId="20" fillId="18" borderId="78" xfId="0" applyNumberFormat="1" applyFont="1" applyFill="1" applyBorder="1" applyAlignment="1" applyProtection="1">
      <alignment horizontal="center" vertical="center" wrapText="1"/>
    </xf>
    <xf numFmtId="3" fontId="32" fillId="30" borderId="227" xfId="0" applyNumberFormat="1" applyFont="1" applyFill="1" applyBorder="1" applyAlignment="1" applyProtection="1">
      <alignment vertical="center" wrapText="1"/>
    </xf>
    <xf numFmtId="3" fontId="32" fillId="30" borderId="6" xfId="0" applyNumberFormat="1" applyFont="1" applyFill="1" applyBorder="1" applyAlignment="1" applyProtection="1">
      <alignment vertical="center" wrapText="1"/>
    </xf>
    <xf numFmtId="3" fontId="32" fillId="30" borderId="124" xfId="0" applyNumberFormat="1" applyFont="1" applyFill="1" applyBorder="1" applyAlignment="1" applyProtection="1">
      <alignment vertical="center" wrapText="1"/>
    </xf>
    <xf numFmtId="164" fontId="49" fillId="5" borderId="143" xfId="0" applyNumberFormat="1" applyFont="1" applyFill="1" applyBorder="1" applyAlignment="1" applyProtection="1">
      <alignment vertical="center" wrapText="1"/>
    </xf>
    <xf numFmtId="164" fontId="49" fillId="5" borderId="47" xfId="0" applyNumberFormat="1" applyFont="1" applyFill="1" applyBorder="1" applyAlignment="1" applyProtection="1">
      <alignment vertical="center" wrapText="1"/>
    </xf>
    <xf numFmtId="3" fontId="6" fillId="30" borderId="124" xfId="0" applyNumberFormat="1" applyFont="1" applyFill="1" applyBorder="1" applyAlignment="1" applyProtection="1">
      <alignment vertical="center" wrapText="1"/>
    </xf>
    <xf numFmtId="3" fontId="34" fillId="5" borderId="33" xfId="0" applyNumberFormat="1" applyFont="1" applyFill="1" applyBorder="1" applyAlignment="1" applyProtection="1">
      <alignment horizontal="right" vertical="center" wrapText="1"/>
    </xf>
    <xf numFmtId="3" fontId="20" fillId="5" borderId="228" xfId="0" applyNumberFormat="1" applyFont="1" applyFill="1" applyBorder="1" applyAlignment="1" applyProtection="1">
      <alignment horizontal="right" vertical="center" wrapText="1"/>
    </xf>
    <xf numFmtId="3" fontId="63" fillId="18" borderId="154" xfId="0" applyNumberFormat="1" applyFont="1" applyFill="1" applyBorder="1" applyAlignment="1" applyProtection="1">
      <alignment horizontal="right" vertical="center" wrapText="1"/>
    </xf>
    <xf numFmtId="3" fontId="63" fillId="18" borderId="14" xfId="0" applyNumberFormat="1" applyFont="1" applyFill="1" applyBorder="1" applyAlignment="1" applyProtection="1">
      <alignment horizontal="right" vertical="center" wrapText="1"/>
    </xf>
    <xf numFmtId="3" fontId="63" fillId="18" borderId="129" xfId="0" applyNumberFormat="1" applyFont="1" applyFill="1" applyBorder="1" applyAlignment="1" applyProtection="1">
      <alignment horizontal="right" vertical="center" wrapText="1"/>
    </xf>
    <xf numFmtId="3" fontId="63" fillId="29" borderId="129" xfId="0" applyNumberFormat="1" applyFont="1" applyFill="1" applyBorder="1" applyAlignment="1" applyProtection="1">
      <alignment horizontal="right" vertical="center" wrapText="1"/>
    </xf>
    <xf numFmtId="3" fontId="63" fillId="29" borderId="14" xfId="0" applyNumberFormat="1" applyFont="1" applyFill="1" applyBorder="1" applyAlignment="1" applyProtection="1">
      <alignment horizontal="right" vertical="center" wrapText="1"/>
    </xf>
    <xf numFmtId="3" fontId="31" fillId="5" borderId="157" xfId="0" applyNumberFormat="1" applyFont="1" applyFill="1" applyBorder="1" applyAlignment="1" applyProtection="1">
      <alignment vertical="center" wrapText="1"/>
    </xf>
    <xf numFmtId="3" fontId="31" fillId="5" borderId="49" xfId="0" applyNumberFormat="1" applyFont="1" applyFill="1" applyBorder="1" applyAlignment="1" applyProtection="1">
      <alignment vertical="center" wrapText="1"/>
    </xf>
    <xf numFmtId="0" fontId="1" fillId="24" borderId="85" xfId="0" applyFont="1" applyFill="1" applyBorder="1" applyAlignment="1" applyProtection="1">
      <alignment horizontal="center" vertical="center" wrapText="1"/>
      <protection locked="0"/>
    </xf>
    <xf numFmtId="0" fontId="112" fillId="28" borderId="0" xfId="0" applyFont="1" applyFill="1"/>
    <xf numFmtId="0" fontId="112" fillId="28" borderId="0" xfId="0" applyFont="1" applyFill="1" applyBorder="1"/>
    <xf numFmtId="0" fontId="21" fillId="5" borderId="203" xfId="0" applyFont="1" applyFill="1" applyBorder="1" applyAlignment="1" applyProtection="1">
      <alignment horizontal="center" vertical="center" wrapText="1"/>
    </xf>
    <xf numFmtId="0" fontId="120" fillId="5" borderId="0" xfId="0" applyFont="1" applyFill="1" applyBorder="1" applyAlignment="1" applyProtection="1">
      <alignment horizontal="center" vertical="center" wrapText="1"/>
    </xf>
    <xf numFmtId="0" fontId="39" fillId="5" borderId="0" xfId="0" applyFont="1" applyFill="1" applyAlignment="1">
      <alignment horizontal="center" vertical="center"/>
    </xf>
    <xf numFmtId="167" fontId="77" fillId="5" borderId="220" xfId="0" applyNumberFormat="1" applyFont="1" applyFill="1" applyBorder="1" applyAlignment="1" applyProtection="1">
      <alignment horizontal="right" vertical="center" wrapText="1"/>
    </xf>
    <xf numFmtId="167" fontId="74" fillId="5" borderId="220" xfId="0" applyNumberFormat="1" applyFont="1" applyFill="1" applyBorder="1" applyAlignment="1" applyProtection="1">
      <alignment horizontal="right" vertical="center" wrapText="1"/>
    </xf>
    <xf numFmtId="0" fontId="0" fillId="5" borderId="220" xfId="0" applyFill="1" applyBorder="1"/>
    <xf numFmtId="167" fontId="76" fillId="5" borderId="220" xfId="0" applyNumberFormat="1" applyFont="1" applyFill="1" applyBorder="1" applyAlignment="1" applyProtection="1">
      <alignment horizontal="right" vertical="center" wrapText="1"/>
    </xf>
    <xf numFmtId="167" fontId="55" fillId="5" borderId="220" xfId="0" applyNumberFormat="1" applyFont="1" applyFill="1" applyBorder="1" applyAlignment="1" applyProtection="1">
      <alignment horizontal="right" vertical="center" wrapText="1"/>
    </xf>
    <xf numFmtId="167" fontId="77" fillId="24" borderId="0" xfId="0" applyNumberFormat="1" applyFont="1" applyFill="1" applyBorder="1" applyAlignment="1" applyProtection="1">
      <alignment horizontal="right" vertical="center" wrapText="1"/>
    </xf>
    <xf numFmtId="167" fontId="76" fillId="24" borderId="0" xfId="0" applyNumberFormat="1" applyFont="1" applyFill="1" applyBorder="1" applyAlignment="1" applyProtection="1">
      <alignment horizontal="right" vertical="center" wrapText="1"/>
    </xf>
    <xf numFmtId="167" fontId="74" fillId="24" borderId="0" xfId="0" applyNumberFormat="1" applyFont="1" applyFill="1" applyBorder="1" applyAlignment="1" applyProtection="1">
      <alignment horizontal="right" vertical="center" wrapText="1"/>
    </xf>
    <xf numFmtId="167" fontId="55" fillId="24" borderId="0" xfId="0" applyNumberFormat="1" applyFont="1" applyFill="1" applyBorder="1" applyAlignment="1" applyProtection="1">
      <alignment horizontal="right" vertical="center" wrapText="1"/>
    </xf>
    <xf numFmtId="0" fontId="0" fillId="24" borderId="0" xfId="0" applyFill="1" applyBorder="1"/>
    <xf numFmtId="49" fontId="17" fillId="8" borderId="85" xfId="0" applyNumberFormat="1" applyFont="1" applyFill="1" applyBorder="1" applyAlignment="1" applyProtection="1">
      <alignment horizontal="center" vertical="center"/>
    </xf>
    <xf numFmtId="49" fontId="17" fillId="8" borderId="37" xfId="0" applyNumberFormat="1" applyFont="1" applyFill="1" applyBorder="1" applyAlignment="1" applyProtection="1">
      <alignment horizontal="center" vertical="center"/>
    </xf>
    <xf numFmtId="49" fontId="17" fillId="32" borderId="37" xfId="0" applyNumberFormat="1" applyFont="1" applyFill="1" applyBorder="1" applyAlignment="1" applyProtection="1">
      <alignment horizontal="center" vertical="center"/>
    </xf>
    <xf numFmtId="0" fontId="17" fillId="24" borderId="13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86" xfId="0" applyNumberFormat="1" applyFont="1" applyFill="1" applyBorder="1" applyAlignment="1" applyProtection="1">
      <alignment horizontal="center" vertical="center" wrapText="1"/>
      <protection locked="0"/>
    </xf>
    <xf numFmtId="49" fontId="17" fillId="9" borderId="37" xfId="0" applyNumberFormat="1" applyFont="1" applyFill="1" applyBorder="1" applyAlignment="1" applyProtection="1">
      <alignment horizontal="center" vertical="center"/>
    </xf>
    <xf numFmtId="49" fontId="17" fillId="9" borderId="13" xfId="0" applyNumberFormat="1" applyFont="1" applyFill="1" applyBorder="1" applyAlignment="1" applyProtection="1">
      <alignment horizontal="center" vertical="center"/>
    </xf>
    <xf numFmtId="49" fontId="17" fillId="9" borderId="86" xfId="0" applyNumberFormat="1" applyFont="1" applyFill="1" applyBorder="1" applyAlignment="1" applyProtection="1">
      <alignment horizontal="center" vertical="center"/>
    </xf>
    <xf numFmtId="0" fontId="17" fillId="32" borderId="85" xfId="0" applyNumberFormat="1" applyFont="1" applyFill="1" applyBorder="1" applyAlignment="1" applyProtection="1">
      <alignment horizontal="center" vertical="center" wrapText="1"/>
    </xf>
    <xf numFmtId="0" fontId="17" fillId="32" borderId="13" xfId="0" applyNumberFormat="1" applyFont="1" applyFill="1" applyBorder="1" applyAlignment="1" applyProtection="1">
      <alignment horizontal="center" vertical="center" wrapText="1"/>
    </xf>
    <xf numFmtId="0" fontId="17" fillId="32" borderId="86" xfId="0" applyNumberFormat="1" applyFont="1" applyFill="1" applyBorder="1" applyAlignment="1" applyProtection="1">
      <alignment horizontal="center" vertical="center" wrapText="1"/>
    </xf>
    <xf numFmtId="3" fontId="63" fillId="8" borderId="178" xfId="0" applyNumberFormat="1" applyFont="1" applyFill="1" applyBorder="1" applyAlignment="1" applyProtection="1">
      <alignment horizontal="right" vertical="center" wrapText="1"/>
    </xf>
    <xf numFmtId="3" fontId="63" fillId="18" borderId="90" xfId="0" applyNumberFormat="1" applyFont="1" applyFill="1" applyBorder="1" applyAlignment="1" applyProtection="1">
      <alignment horizontal="right" vertical="center" wrapText="1"/>
    </xf>
    <xf numFmtId="3" fontId="63" fillId="29" borderId="7" xfId="0" applyNumberFormat="1" applyFont="1" applyFill="1" applyBorder="1" applyAlignment="1" applyProtection="1">
      <alignment horizontal="right" vertical="center" wrapText="1"/>
    </xf>
    <xf numFmtId="3" fontId="32" fillId="30" borderId="5" xfId="0" applyNumberFormat="1" applyFont="1" applyFill="1" applyBorder="1" applyAlignment="1" applyProtection="1">
      <alignment vertical="center" wrapText="1"/>
    </xf>
    <xf numFmtId="164" fontId="25" fillId="30" borderId="231" xfId="0" applyNumberFormat="1" applyFont="1" applyFill="1" applyBorder="1" applyAlignment="1" applyProtection="1">
      <alignment vertical="center" wrapText="1"/>
    </xf>
    <xf numFmtId="3" fontId="63" fillId="8" borderId="93" xfId="0" applyNumberFormat="1" applyFont="1" applyFill="1" applyBorder="1" applyAlignment="1" applyProtection="1">
      <alignment horizontal="right" vertical="center" wrapText="1"/>
    </xf>
    <xf numFmtId="3" fontId="63" fillId="8" borderId="94" xfId="0" applyNumberFormat="1" applyFont="1" applyFill="1" applyBorder="1" applyAlignment="1" applyProtection="1">
      <alignment horizontal="right" vertical="center" wrapText="1"/>
    </xf>
    <xf numFmtId="3" fontId="6" fillId="17" borderId="11" xfId="0" applyNumberFormat="1" applyFont="1" applyFill="1" applyBorder="1" applyAlignment="1" applyProtection="1">
      <alignment vertical="center" wrapText="1"/>
    </xf>
    <xf numFmtId="3" fontId="6" fillId="17" borderId="28" xfId="0" applyNumberFormat="1" applyFont="1" applyFill="1" applyBorder="1" applyAlignment="1" applyProtection="1">
      <alignment vertical="center" wrapText="1"/>
    </xf>
    <xf numFmtId="3" fontId="1" fillId="0" borderId="0" xfId="0" applyNumberFormat="1" applyFont="1" applyAlignment="1" applyProtection="1">
      <alignment horizontal="center" vertical="center" wrapText="1"/>
    </xf>
    <xf numFmtId="3" fontId="25" fillId="0" borderId="0" xfId="0" quotePrefix="1" applyNumberFormat="1" applyFont="1" applyBorder="1" applyAlignment="1" applyProtection="1">
      <alignment wrapText="1"/>
    </xf>
    <xf numFmtId="169" fontId="50" fillId="24" borderId="52" xfId="0" applyNumberFormat="1" applyFont="1" applyFill="1" applyBorder="1" applyAlignment="1" applyProtection="1">
      <alignment horizontal="center" vertical="center"/>
      <protection locked="0"/>
    </xf>
    <xf numFmtId="166" fontId="22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Alignment="1" applyProtection="1">
      <alignment horizontal="right" vertical="center" wrapText="1"/>
    </xf>
    <xf numFmtId="3" fontId="17" fillId="10" borderId="47" xfId="0" applyNumberFormat="1" applyFont="1" applyFill="1" applyBorder="1" applyAlignment="1" applyProtection="1">
      <alignment horizontal="right" vertical="center" wrapText="1"/>
    </xf>
    <xf numFmtId="3" fontId="17" fillId="10" borderId="133" xfId="0" applyNumberFormat="1" applyFont="1" applyFill="1" applyBorder="1" applyAlignment="1" applyProtection="1">
      <alignment horizontal="right" vertical="center" wrapText="1"/>
    </xf>
    <xf numFmtId="0" fontId="1" fillId="2" borderId="18" xfId="0" applyFont="1" applyFill="1" applyBorder="1" applyAlignment="1" applyProtection="1">
      <alignment horizontal="left" vertical="center" wrapText="1"/>
    </xf>
    <xf numFmtId="0" fontId="55" fillId="24" borderId="229" xfId="0" applyFont="1" applyFill="1" applyBorder="1" applyAlignment="1" applyProtection="1">
      <alignment vertical="center" wrapText="1"/>
      <protection locked="0"/>
    </xf>
    <xf numFmtId="4" fontId="9" fillId="18" borderId="3" xfId="0" applyNumberFormat="1" applyFont="1" applyFill="1" applyBorder="1" applyAlignment="1" applyProtection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96" fillId="26" borderId="4" xfId="0" applyFont="1" applyFill="1" applyBorder="1" applyAlignment="1">
      <alignment horizontal="center" vertical="center" wrapText="1"/>
    </xf>
    <xf numFmtId="170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170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170" fontId="8" fillId="0" borderId="35" xfId="0" applyNumberFormat="1" applyFont="1" applyFill="1" applyBorder="1" applyAlignment="1">
      <alignment horizontal="right" vertical="center"/>
    </xf>
    <xf numFmtId="170" fontId="8" fillId="0" borderId="38" xfId="0" applyNumberFormat="1" applyFont="1" applyFill="1" applyBorder="1" applyAlignment="1">
      <alignment horizontal="right" vertical="center"/>
    </xf>
    <xf numFmtId="0" fontId="84" fillId="23" borderId="3" xfId="0" applyFont="1" applyFill="1" applyBorder="1" applyAlignment="1" applyProtection="1">
      <alignment horizontal="center" vertical="center" wrapText="1"/>
    </xf>
    <xf numFmtId="0" fontId="6" fillId="5" borderId="74" xfId="0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4" fontId="4" fillId="0" borderId="38" xfId="0" applyNumberFormat="1" applyFont="1" applyFill="1" applyBorder="1" applyAlignment="1" applyProtection="1">
      <alignment horizontal="right" vertical="center" wrapText="1"/>
    </xf>
    <xf numFmtId="4" fontId="1" fillId="8" borderId="47" xfId="0" applyNumberFormat="1" applyFont="1" applyFill="1" applyBorder="1" applyAlignment="1" applyProtection="1">
      <alignment horizontal="center" vertical="center" wrapText="1"/>
    </xf>
    <xf numFmtId="4" fontId="17" fillId="24" borderId="135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15" xfId="0" applyNumberFormat="1" applyFont="1" applyFill="1" applyBorder="1" applyAlignment="1" applyProtection="1">
      <alignment horizontal="right" vertical="center" wrapText="1"/>
      <protection locked="0"/>
    </xf>
    <xf numFmtId="4" fontId="17" fillId="8" borderId="47" xfId="0" applyNumberFormat="1" applyFont="1" applyFill="1" applyBorder="1" applyAlignment="1" applyProtection="1">
      <alignment horizontal="right" vertical="center" wrapText="1"/>
    </xf>
    <xf numFmtId="4" fontId="4" fillId="0" borderId="32" xfId="0" applyNumberFormat="1" applyFont="1" applyFill="1" applyBorder="1" applyAlignment="1" applyProtection="1">
      <alignment horizontal="right" vertical="center" wrapText="1"/>
    </xf>
    <xf numFmtId="4" fontId="17" fillId="24" borderId="133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9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5" xfId="0" applyNumberFormat="1" applyFont="1" applyFill="1" applyBorder="1" applyAlignment="1" applyProtection="1">
      <alignment horizontal="right" vertical="center" wrapText="1"/>
    </xf>
    <xf numFmtId="4" fontId="14" fillId="7" borderId="18" xfId="0" applyNumberFormat="1" applyFont="1" applyFill="1" applyBorder="1" applyAlignment="1" applyProtection="1">
      <alignment horizontal="right" vertical="center" wrapText="1"/>
    </xf>
    <xf numFmtId="4" fontId="14" fillId="7" borderId="133" xfId="0" applyNumberFormat="1" applyFont="1" applyFill="1" applyBorder="1" applyAlignment="1" applyProtection="1">
      <alignment horizontal="right" vertical="center" wrapText="1"/>
    </xf>
    <xf numFmtId="4" fontId="17" fillId="24" borderId="134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76" xfId="0" applyNumberFormat="1" applyFont="1" applyFill="1" applyBorder="1" applyAlignment="1" applyProtection="1">
      <alignment vertical="center" wrapText="1"/>
    </xf>
    <xf numFmtId="4" fontId="6" fillId="5" borderId="48" xfId="0" applyNumberFormat="1" applyFont="1" applyFill="1" applyBorder="1" applyAlignment="1" applyProtection="1">
      <alignment vertical="center" wrapText="1"/>
    </xf>
    <xf numFmtId="4" fontId="6" fillId="10" borderId="16" xfId="0" applyNumberFormat="1" applyFont="1" applyFill="1" applyBorder="1" applyAlignment="1" applyProtection="1">
      <alignment vertical="center" wrapText="1"/>
    </xf>
    <xf numFmtId="4" fontId="6" fillId="5" borderId="138" xfId="0" applyNumberFormat="1" applyFont="1" applyFill="1" applyBorder="1" applyAlignment="1" applyProtection="1">
      <alignment vertical="center" wrapText="1"/>
    </xf>
    <xf numFmtId="4" fontId="6" fillId="5" borderId="16" xfId="0" applyNumberFormat="1" applyFont="1" applyFill="1" applyBorder="1" applyAlignment="1" applyProtection="1">
      <alignment vertical="center" wrapText="1"/>
    </xf>
    <xf numFmtId="4" fontId="0" fillId="5" borderId="8" xfId="0" applyNumberFormat="1" applyFill="1" applyBorder="1" applyAlignment="1">
      <alignment horizontal="left"/>
    </xf>
    <xf numFmtId="4" fontId="4" fillId="3" borderId="33" xfId="0" applyNumberFormat="1" applyFont="1" applyFill="1" applyBorder="1" applyAlignment="1" applyProtection="1">
      <alignment horizontal="right" vertical="center" wrapText="1"/>
    </xf>
    <xf numFmtId="4" fontId="4" fillId="3" borderId="17" xfId="0" applyNumberFormat="1" applyFont="1" applyFill="1" applyBorder="1" applyAlignment="1" applyProtection="1">
      <alignment vertical="center" wrapText="1"/>
    </xf>
    <xf numFmtId="4" fontId="4" fillId="10" borderId="16" xfId="0" applyNumberFormat="1" applyFont="1" applyFill="1" applyBorder="1" applyAlignment="1" applyProtection="1">
      <alignment horizontal="right" vertical="center" wrapText="1"/>
    </xf>
    <xf numFmtId="4" fontId="4" fillId="3" borderId="132" xfId="0" applyNumberFormat="1" applyFont="1" applyFill="1" applyBorder="1" applyAlignment="1" applyProtection="1">
      <alignment horizontal="right" vertical="center" wrapText="1"/>
    </xf>
    <xf numFmtId="4" fontId="4" fillId="3" borderId="16" xfId="0" applyNumberFormat="1" applyFont="1" applyFill="1" applyBorder="1" applyAlignment="1" applyProtection="1">
      <alignment horizontal="right" vertical="center" wrapText="1"/>
    </xf>
    <xf numFmtId="4" fontId="50" fillId="3" borderId="0" xfId="0" applyNumberFormat="1" applyFont="1" applyFill="1" applyAlignment="1" applyProtection="1">
      <alignment horizontal="left"/>
      <protection locked="0"/>
    </xf>
    <xf numFmtId="4" fontId="1" fillId="8" borderId="19" xfId="0" applyNumberFormat="1" applyFont="1" applyFill="1" applyBorder="1" applyAlignment="1" applyProtection="1">
      <alignment horizontal="center" vertical="center" wrapText="1"/>
    </xf>
    <xf numFmtId="4" fontId="17" fillId="24" borderId="18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71" xfId="0" applyNumberFormat="1" applyFont="1" applyFill="1" applyBorder="1" applyAlignment="1" applyProtection="1">
      <alignment horizontal="right" vertical="center" wrapText="1"/>
    </xf>
    <xf numFmtId="4" fontId="4" fillId="3" borderId="70" xfId="0" applyNumberFormat="1" applyFont="1" applyFill="1" applyBorder="1" applyAlignment="1" applyProtection="1">
      <alignment vertical="center" wrapText="1"/>
    </xf>
    <xf numFmtId="4" fontId="4" fillId="10" borderId="65" xfId="0" applyNumberFormat="1" applyFont="1" applyFill="1" applyBorder="1" applyAlignment="1" applyProtection="1">
      <alignment horizontal="right" vertical="center" wrapText="1"/>
    </xf>
    <xf numFmtId="4" fontId="4" fillId="3" borderId="141" xfId="0" applyNumberFormat="1" applyFont="1" applyFill="1" applyBorder="1" applyAlignment="1" applyProtection="1">
      <alignment horizontal="right" vertical="center" wrapText="1"/>
    </xf>
    <xf numFmtId="4" fontId="4" fillId="3" borderId="65" xfId="0" applyNumberFormat="1" applyFont="1" applyFill="1" applyBorder="1" applyAlignment="1" applyProtection="1">
      <alignment horizontal="right" vertical="center" wrapText="1"/>
    </xf>
    <xf numFmtId="4" fontId="0" fillId="3" borderId="0" xfId="0" applyNumberFormat="1" applyFill="1" applyAlignment="1">
      <alignment horizontal="left"/>
    </xf>
    <xf numFmtId="4" fontId="4" fillId="0" borderId="59" xfId="0" applyNumberFormat="1" applyFont="1" applyFill="1" applyBorder="1" applyAlignment="1" applyProtection="1">
      <alignment horizontal="right" vertical="center" wrapText="1"/>
    </xf>
    <xf numFmtId="4" fontId="4" fillId="0" borderId="64" xfId="0" applyNumberFormat="1" applyFont="1" applyFill="1" applyBorder="1" applyAlignment="1" applyProtection="1">
      <alignment horizontal="right" vertical="center" wrapText="1"/>
    </xf>
    <xf numFmtId="4" fontId="4" fillId="3" borderId="140" xfId="0" applyNumberFormat="1" applyFont="1" applyFill="1" applyBorder="1" applyAlignment="1" applyProtection="1">
      <alignment horizontal="right" vertical="center" wrapText="1"/>
    </xf>
    <xf numFmtId="4" fontId="6" fillId="5" borderId="33" xfId="0" applyNumberFormat="1" applyFont="1" applyFill="1" applyBorder="1" applyAlignment="1" applyProtection="1">
      <alignment vertical="center" wrapText="1"/>
    </xf>
    <xf numFmtId="4" fontId="6" fillId="5" borderId="17" xfId="0" applyNumberFormat="1" applyFont="1" applyFill="1" applyBorder="1" applyAlignment="1" applyProtection="1">
      <alignment vertical="center" wrapText="1"/>
    </xf>
    <xf numFmtId="4" fontId="0" fillId="5" borderId="0" xfId="0" applyNumberFormat="1" applyFill="1" applyAlignment="1">
      <alignment horizontal="left"/>
    </xf>
    <xf numFmtId="4" fontId="1" fillId="8" borderId="39" xfId="0" applyNumberFormat="1" applyFont="1" applyFill="1" applyBorder="1" applyAlignment="1" applyProtection="1">
      <alignment horizontal="center" vertical="center" wrapText="1"/>
    </xf>
    <xf numFmtId="4" fontId="17" fillId="24" borderId="139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24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49" xfId="0" applyNumberFormat="1" applyFont="1" applyFill="1" applyBorder="1" applyAlignment="1" applyProtection="1">
      <alignment horizontal="center" vertical="center" wrapText="1"/>
    </xf>
    <xf numFmtId="4" fontId="6" fillId="5" borderId="162" xfId="0" applyNumberFormat="1" applyFont="1" applyFill="1" applyBorder="1" applyAlignment="1" applyProtection="1">
      <alignment vertical="center" wrapText="1"/>
    </xf>
    <xf numFmtId="4" fontId="6" fillId="5" borderId="12" xfId="0" applyNumberFormat="1" applyFont="1" applyFill="1" applyBorder="1" applyAlignment="1" applyProtection="1">
      <alignment vertical="center" wrapText="1"/>
    </xf>
    <xf numFmtId="4" fontId="6" fillId="30" borderId="76" xfId="0" applyNumberFormat="1" applyFont="1" applyFill="1" applyBorder="1" applyAlignment="1" applyProtection="1">
      <alignment vertical="center" wrapText="1"/>
    </xf>
    <xf numFmtId="4" fontId="6" fillId="30" borderId="48" xfId="0" applyNumberFormat="1" applyFont="1" applyFill="1" applyBorder="1" applyAlignment="1" applyProtection="1">
      <alignment vertical="center" wrapText="1"/>
    </xf>
    <xf numFmtId="4" fontId="7" fillId="30" borderId="5" xfId="0" applyNumberFormat="1" applyFont="1" applyFill="1" applyBorder="1" applyAlignment="1" applyProtection="1">
      <alignment vertical="center"/>
    </xf>
    <xf numFmtId="4" fontId="6" fillId="30" borderId="140" xfId="0" applyNumberFormat="1" applyFont="1" applyFill="1" applyBorder="1" applyAlignment="1" applyProtection="1">
      <alignment vertical="center" wrapText="1"/>
    </xf>
    <xf numFmtId="4" fontId="6" fillId="30" borderId="16" xfId="0" applyNumberFormat="1" applyFont="1" applyFill="1" applyBorder="1" applyAlignment="1" applyProtection="1">
      <alignment vertical="center" wrapText="1"/>
    </xf>
    <xf numFmtId="4" fontId="7" fillId="30" borderId="6" xfId="0" applyNumberFormat="1" applyFont="1" applyFill="1" applyBorder="1" applyAlignment="1" applyProtection="1">
      <alignment vertical="center"/>
    </xf>
    <xf numFmtId="4" fontId="7" fillId="17" borderId="4" xfId="0" applyNumberFormat="1" applyFont="1" applyFill="1" applyBorder="1" applyAlignment="1" applyProtection="1">
      <alignment vertical="center"/>
    </xf>
    <xf numFmtId="4" fontId="7" fillId="17" borderId="5" xfId="0" applyNumberFormat="1" applyFont="1" applyFill="1" applyBorder="1" applyAlignment="1" applyProtection="1">
      <alignment vertical="center"/>
    </xf>
    <xf numFmtId="4" fontId="7" fillId="17" borderId="6" xfId="0" applyNumberFormat="1" applyFont="1" applyFill="1" applyBorder="1" applyAlignment="1" applyProtection="1">
      <alignment vertical="center"/>
    </xf>
    <xf numFmtId="4" fontId="4" fillId="0" borderId="144" xfId="0" applyNumberFormat="1" applyFont="1" applyFill="1" applyBorder="1" applyAlignment="1" applyProtection="1">
      <alignment horizontal="right" vertical="center" wrapText="1"/>
    </xf>
    <xf numFmtId="4" fontId="17" fillId="7" borderId="24" xfId="0" applyNumberFormat="1" applyFont="1" applyFill="1" applyBorder="1" applyAlignment="1" applyProtection="1">
      <alignment horizontal="center" vertical="center" wrapText="1"/>
    </xf>
    <xf numFmtId="4" fontId="14" fillId="7" borderId="135" xfId="0" applyNumberFormat="1" applyFont="1" applyFill="1" applyBorder="1" applyAlignment="1" applyProtection="1">
      <alignment horizontal="right" vertical="center" wrapText="1"/>
    </xf>
    <xf numFmtId="4" fontId="17" fillId="8" borderId="135" xfId="0" applyNumberFormat="1" applyFont="1" applyFill="1" applyBorder="1" applyAlignment="1" applyProtection="1">
      <alignment horizontal="right" vertical="center" wrapText="1"/>
    </xf>
    <xf numFmtId="4" fontId="17" fillId="7" borderId="18" xfId="0" applyNumberFormat="1" applyFont="1" applyFill="1" applyBorder="1" applyAlignment="1" applyProtection="1">
      <alignment horizontal="center" vertical="center" wrapText="1"/>
    </xf>
    <xf numFmtId="4" fontId="17" fillId="24" borderId="47" xfId="0" applyNumberFormat="1" applyFont="1" applyFill="1" applyBorder="1" applyAlignment="1" applyProtection="1">
      <alignment horizontal="right" vertical="center" wrapText="1"/>
      <protection locked="0"/>
    </xf>
    <xf numFmtId="4" fontId="17" fillId="8" borderId="13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45" xfId="0" applyNumberFormat="1" applyFont="1" applyFill="1" applyBorder="1" applyAlignment="1" applyProtection="1">
      <alignment horizontal="right" vertical="center" wrapText="1"/>
    </xf>
    <xf numFmtId="4" fontId="4" fillId="0" borderId="172" xfId="0" applyNumberFormat="1" applyFont="1" applyFill="1" applyBorder="1" applyAlignment="1" applyProtection="1">
      <alignment horizontal="right" vertical="center" wrapText="1"/>
    </xf>
    <xf numFmtId="4" fontId="49" fillId="0" borderId="151" xfId="0" applyNumberFormat="1" applyFont="1" applyFill="1" applyBorder="1" applyAlignment="1" applyProtection="1">
      <alignment vertical="center" wrapText="1"/>
    </xf>
    <xf numFmtId="4" fontId="1" fillId="0" borderId="18" xfId="0" applyNumberFormat="1" applyFont="1" applyFill="1" applyBorder="1" applyAlignment="1" applyProtection="1">
      <alignment horizontal="left" vertical="center" wrapText="1"/>
    </xf>
    <xf numFmtId="4" fontId="14" fillId="10" borderId="18" xfId="0" applyNumberFormat="1" applyFont="1" applyFill="1" applyBorder="1" applyAlignment="1" applyProtection="1">
      <alignment horizontal="right" vertical="center" wrapText="1"/>
      <protection locked="0"/>
    </xf>
    <xf numFmtId="4" fontId="14" fillId="10" borderId="133" xfId="0" applyNumberFormat="1" applyFont="1" applyFill="1" applyBorder="1" applyAlignment="1" applyProtection="1">
      <alignment horizontal="right" vertical="center" wrapText="1"/>
      <protection locked="0"/>
    </xf>
    <xf numFmtId="4" fontId="17" fillId="10" borderId="18" xfId="0" applyNumberFormat="1" applyFont="1" applyFill="1" applyBorder="1" applyAlignment="1" applyProtection="1">
      <alignment horizontal="right" vertical="center" wrapText="1"/>
    </xf>
    <xf numFmtId="4" fontId="17" fillId="10" borderId="133" xfId="0" applyNumberFormat="1" applyFont="1" applyFill="1" applyBorder="1" applyAlignment="1" applyProtection="1">
      <alignment horizontal="right" vertical="center" wrapText="1"/>
    </xf>
    <xf numFmtId="4" fontId="20" fillId="5" borderId="27" xfId="0" applyNumberFormat="1" applyFont="1" applyFill="1" applyBorder="1" applyAlignment="1" applyProtection="1">
      <alignment horizontal="right" vertical="center" wrapText="1"/>
    </xf>
    <xf numFmtId="4" fontId="25" fillId="17" borderId="19" xfId="0" applyNumberFormat="1" applyFont="1" applyFill="1" applyBorder="1" applyAlignment="1" applyProtection="1">
      <alignment vertical="center" wrapText="1"/>
    </xf>
    <xf numFmtId="4" fontId="6" fillId="10" borderId="12" xfId="0" applyNumberFormat="1" applyFont="1" applyFill="1" applyBorder="1" applyAlignment="1" applyProtection="1">
      <alignment vertical="center" wrapText="1"/>
    </xf>
    <xf numFmtId="4" fontId="0" fillId="5" borderId="86" xfId="0" applyNumberFormat="1" applyFill="1" applyBorder="1" applyAlignment="1">
      <alignment horizontal="left"/>
    </xf>
    <xf numFmtId="4" fontId="4" fillId="5" borderId="34" xfId="0" applyNumberFormat="1" applyFont="1" applyFill="1" applyBorder="1" applyAlignment="1" applyProtection="1">
      <alignment horizontal="right" vertical="center" wrapText="1"/>
    </xf>
    <xf numFmtId="4" fontId="17" fillId="24" borderId="132" xfId="0" applyNumberFormat="1" applyFont="1" applyFill="1" applyBorder="1" applyAlignment="1" applyProtection="1">
      <alignment horizontal="right" vertical="center" wrapText="1"/>
      <protection locked="0"/>
    </xf>
    <xf numFmtId="4" fontId="49" fillId="0" borderId="19" xfId="0" applyNumberFormat="1" applyFont="1" applyFill="1" applyBorder="1" applyAlignment="1" applyProtection="1">
      <alignment vertical="center" wrapText="1"/>
    </xf>
    <xf numFmtId="4" fontId="17" fillId="24" borderId="91" xfId="0" applyNumberFormat="1" applyFont="1" applyFill="1" applyBorder="1" applyAlignment="1" applyProtection="1">
      <alignment horizontal="right" vertical="center" wrapText="1"/>
      <protection locked="0"/>
    </xf>
    <xf numFmtId="4" fontId="17" fillId="10" borderId="4" xfId="0" applyNumberFormat="1" applyFont="1" applyFill="1" applyBorder="1" applyAlignment="1" applyProtection="1">
      <alignment horizontal="right" vertical="center" wrapText="1"/>
    </xf>
    <xf numFmtId="4" fontId="17" fillId="10" borderId="91" xfId="0" applyNumberFormat="1" applyFont="1" applyFill="1" applyBorder="1" applyAlignment="1" applyProtection="1">
      <alignment horizontal="right" vertical="center" wrapText="1"/>
    </xf>
    <xf numFmtId="4" fontId="25" fillId="30" borderId="109" xfId="0" applyNumberFormat="1" applyFont="1" applyFill="1" applyBorder="1" applyAlignment="1" applyProtection="1">
      <alignment vertical="center" wrapText="1"/>
    </xf>
    <xf numFmtId="4" fontId="16" fillId="30" borderId="12" xfId="0" applyNumberFormat="1" applyFont="1" applyFill="1" applyBorder="1" applyAlignment="1" applyProtection="1">
      <alignment vertical="center"/>
    </xf>
    <xf numFmtId="4" fontId="6" fillId="30" borderId="138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Alignment="1" applyProtection="1">
      <alignment horizontal="center" vertical="center" wrapText="1"/>
    </xf>
    <xf numFmtId="4" fontId="4" fillId="3" borderId="10" xfId="0" applyNumberFormat="1" applyFont="1" applyFill="1" applyBorder="1" applyAlignment="1" applyProtection="1">
      <alignment horizontal="right" vertical="center" wrapText="1"/>
    </xf>
    <xf numFmtId="4" fontId="4" fillId="10" borderId="10" xfId="0" applyNumberFormat="1" applyFont="1" applyFill="1" applyBorder="1" applyAlignment="1" applyProtection="1">
      <alignment horizontal="right" vertical="center" wrapText="1"/>
    </xf>
    <xf numFmtId="4" fontId="51" fillId="3" borderId="52" xfId="0" applyNumberFormat="1" applyFont="1" applyFill="1" applyBorder="1" applyAlignment="1" applyProtection="1">
      <alignment horizontal="left" vertical="top" wrapText="1"/>
    </xf>
    <xf numFmtId="4" fontId="1" fillId="21" borderId="19" xfId="0" applyNumberFormat="1" applyFont="1" applyFill="1" applyBorder="1" applyAlignment="1" applyProtection="1">
      <alignment horizontal="center" vertical="center" wrapText="1"/>
    </xf>
    <xf numFmtId="4" fontId="17" fillId="24" borderId="13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13" xfId="0" applyNumberFormat="1" applyFont="1" applyFill="1" applyBorder="1" applyAlignment="1" applyProtection="1">
      <alignment horizontal="right" vertical="center" wrapText="1"/>
    </xf>
    <xf numFmtId="4" fontId="14" fillId="10" borderId="13" xfId="0" applyNumberFormat="1" applyFont="1" applyFill="1" applyBorder="1" applyAlignment="1" applyProtection="1">
      <alignment horizontal="right" vertical="center" wrapText="1"/>
    </xf>
    <xf numFmtId="4" fontId="17" fillId="24" borderId="41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41" xfId="0" applyNumberFormat="1" applyFont="1" applyFill="1" applyBorder="1" applyAlignment="1" applyProtection="1">
      <alignment horizontal="right" vertical="center" wrapText="1"/>
    </xf>
    <xf numFmtId="4" fontId="14" fillId="10" borderId="41" xfId="0" applyNumberFormat="1" applyFont="1" applyFill="1" applyBorder="1" applyAlignment="1" applyProtection="1">
      <alignment horizontal="right" vertical="center" wrapText="1"/>
    </xf>
    <xf numFmtId="4" fontId="17" fillId="24" borderId="37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37" xfId="0" applyNumberFormat="1" applyFont="1" applyFill="1" applyBorder="1" applyAlignment="1" applyProtection="1">
      <alignment horizontal="right" vertical="center" wrapText="1"/>
    </xf>
    <xf numFmtId="4" fontId="14" fillId="10" borderId="37" xfId="0" applyNumberFormat="1" applyFont="1" applyFill="1" applyBorder="1" applyAlignment="1" applyProtection="1">
      <alignment horizontal="right" vertical="center" wrapText="1"/>
    </xf>
    <xf numFmtId="4" fontId="4" fillId="3" borderId="56" xfId="0" applyNumberFormat="1" applyFont="1" applyFill="1" applyBorder="1" applyAlignment="1" applyProtection="1">
      <alignment horizontal="right" vertical="center" wrapText="1"/>
    </xf>
    <xf numFmtId="4" fontId="4" fillId="10" borderId="56" xfId="0" applyNumberFormat="1" applyFont="1" applyFill="1" applyBorder="1" applyAlignment="1" applyProtection="1">
      <alignment horizontal="right" vertical="center" wrapText="1"/>
    </xf>
    <xf numFmtId="4" fontId="17" fillId="24" borderId="47" xfId="0" applyNumberFormat="1" applyFont="1" applyFill="1" applyBorder="1" applyAlignment="1" applyProtection="1">
      <alignment horizontal="left" vertical="top" wrapText="1"/>
      <protection locked="0"/>
    </xf>
    <xf numFmtId="4" fontId="6" fillId="5" borderId="199" xfId="0" applyNumberFormat="1" applyFont="1" applyFill="1" applyBorder="1" applyAlignment="1" applyProtection="1">
      <alignment vertical="center" wrapText="1"/>
    </xf>
    <xf numFmtId="4" fontId="6" fillId="5" borderId="56" xfId="0" applyNumberFormat="1" applyFont="1" applyFill="1" applyBorder="1" applyAlignment="1" applyProtection="1">
      <alignment vertical="center" wrapText="1"/>
    </xf>
    <xf numFmtId="4" fontId="6" fillId="10" borderId="56" xfId="0" applyNumberFormat="1" applyFont="1" applyFill="1" applyBorder="1" applyAlignment="1" applyProtection="1">
      <alignment vertical="center" wrapText="1"/>
    </xf>
    <xf numFmtId="4" fontId="6" fillId="5" borderId="0" xfId="0" applyNumberFormat="1" applyFont="1" applyFill="1" applyBorder="1" applyAlignment="1" applyProtection="1">
      <alignment vertical="center" wrapText="1"/>
    </xf>
    <xf numFmtId="4" fontId="1" fillId="0" borderId="19" xfId="0" applyNumberFormat="1" applyFont="1" applyFill="1" applyBorder="1" applyAlignment="1" applyProtection="1">
      <alignment horizontal="center" vertical="center" wrapText="1"/>
    </xf>
    <xf numFmtId="4" fontId="6" fillId="5" borderId="10" xfId="0" applyNumberFormat="1" applyFont="1" applyFill="1" applyBorder="1" applyAlignment="1" applyProtection="1">
      <alignment vertical="center" wrapText="1"/>
    </xf>
    <xf numFmtId="4" fontId="6" fillId="10" borderId="10" xfId="0" applyNumberFormat="1" applyFont="1" applyFill="1" applyBorder="1" applyAlignment="1" applyProtection="1">
      <alignment vertical="center" wrapText="1"/>
    </xf>
    <xf numFmtId="4" fontId="6" fillId="5" borderId="45" xfId="0" applyNumberFormat="1" applyFont="1" applyFill="1" applyBorder="1" applyAlignment="1" applyProtection="1">
      <alignment vertical="center" wrapText="1"/>
    </xf>
    <xf numFmtId="4" fontId="1" fillId="21" borderId="47" xfId="0" applyNumberFormat="1" applyFont="1" applyFill="1" applyBorder="1" applyAlignment="1" applyProtection="1">
      <alignment horizontal="center" vertical="center" wrapText="1"/>
    </xf>
    <xf numFmtId="4" fontId="17" fillId="24" borderId="212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50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85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0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3" xfId="0" applyNumberFormat="1" applyFont="1" applyFill="1" applyBorder="1" applyAlignment="1" applyProtection="1">
      <alignment horizontal="right" vertical="center" wrapText="1"/>
    </xf>
    <xf numFmtId="4" fontId="6" fillId="5" borderId="15" xfId="0" applyNumberFormat="1" applyFont="1" applyFill="1" applyBorder="1" applyAlignment="1" applyProtection="1">
      <alignment vertical="center" wrapText="1"/>
    </xf>
    <xf numFmtId="4" fontId="6" fillId="5" borderId="8" xfId="0" applyNumberFormat="1" applyFont="1" applyFill="1" applyBorder="1" applyAlignment="1" applyProtection="1">
      <alignment vertical="center" wrapText="1"/>
    </xf>
    <xf numFmtId="4" fontId="17" fillId="5" borderId="20" xfId="0" applyNumberFormat="1" applyFont="1" applyFill="1" applyBorder="1" applyAlignment="1" applyProtection="1">
      <alignment horizontal="right" vertical="center" wrapText="1"/>
    </xf>
    <xf numFmtId="4" fontId="34" fillId="0" borderId="32" xfId="0" applyNumberFormat="1" applyFont="1" applyFill="1" applyBorder="1" applyAlignment="1" applyProtection="1">
      <alignment horizontal="right" vertical="center" wrapText="1"/>
    </xf>
    <xf numFmtId="4" fontId="34" fillId="0" borderId="165" xfId="0" applyNumberFormat="1" applyFont="1" applyFill="1" applyBorder="1" applyAlignment="1" applyProtection="1">
      <alignment horizontal="right" vertical="center" wrapText="1"/>
    </xf>
    <xf numFmtId="4" fontId="17" fillId="24" borderId="49" xfId="0" applyNumberFormat="1" applyFont="1" applyFill="1" applyBorder="1" applyAlignment="1" applyProtection="1">
      <alignment horizontal="left" vertical="top" wrapText="1"/>
      <protection locked="0"/>
    </xf>
    <xf numFmtId="4" fontId="25" fillId="17" borderId="15" xfId="0" applyNumberFormat="1" applyFont="1" applyFill="1" applyBorder="1" applyAlignment="1" applyProtection="1">
      <alignment vertical="center" wrapText="1"/>
    </xf>
    <xf numFmtId="4" fontId="6" fillId="17" borderId="3" xfId="0" applyNumberFormat="1" applyFont="1" applyFill="1" applyBorder="1" applyAlignment="1" applyProtection="1">
      <alignment vertical="center" wrapText="1"/>
    </xf>
    <xf numFmtId="4" fontId="1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8" xfId="0" applyNumberFormat="1" applyFont="1" applyFill="1" applyBorder="1" applyAlignment="1" applyProtection="1">
      <alignment horizontal="center" vertical="center" wrapText="1"/>
    </xf>
    <xf numFmtId="4" fontId="6" fillId="5" borderId="3" xfId="0" applyNumberFormat="1" applyFont="1" applyFill="1" applyBorder="1" applyAlignment="1" applyProtection="1">
      <alignment horizontal="center" vertical="center" wrapText="1"/>
    </xf>
    <xf numFmtId="4" fontId="6" fillId="5" borderId="4" xfId="0" applyNumberFormat="1" applyFont="1" applyFill="1" applyBorder="1" applyAlignment="1" applyProtection="1">
      <alignment horizontal="center" vertical="center" wrapText="1"/>
    </xf>
    <xf numFmtId="3" fontId="63" fillId="10" borderId="125" xfId="0" applyNumberFormat="1" applyFont="1" applyFill="1" applyBorder="1" applyAlignment="1" applyProtection="1">
      <alignment horizontal="right" vertical="center" wrapText="1"/>
    </xf>
    <xf numFmtId="3" fontId="63" fillId="10" borderId="122" xfId="0" applyNumberFormat="1" applyFont="1" applyFill="1" applyBorder="1" applyAlignment="1" applyProtection="1">
      <alignment horizontal="right" vertical="center" wrapText="1"/>
    </xf>
    <xf numFmtId="3" fontId="63" fillId="10" borderId="129" xfId="0" applyNumberFormat="1" applyFont="1" applyFill="1" applyBorder="1" applyAlignment="1" applyProtection="1">
      <alignment horizontal="right" vertical="center" wrapText="1"/>
    </xf>
    <xf numFmtId="3" fontId="63" fillId="10" borderId="14" xfId="0" applyNumberFormat="1" applyFont="1" applyFill="1" applyBorder="1" applyAlignment="1" applyProtection="1">
      <alignment horizontal="right" vertical="center" wrapText="1"/>
    </xf>
    <xf numFmtId="0" fontId="6" fillId="3" borderId="14" xfId="0" applyFont="1" applyFill="1" applyBorder="1" applyAlignment="1" applyProtection="1">
      <alignment horizontal="left" vertical="center"/>
    </xf>
    <xf numFmtId="0" fontId="6" fillId="3" borderId="70" xfId="0" applyFont="1" applyFill="1" applyBorder="1" applyAlignment="1" applyProtection="1">
      <alignment horizontal="left" vertical="center"/>
    </xf>
    <xf numFmtId="0" fontId="6" fillId="5" borderId="17" xfId="0" applyFont="1" applyFill="1" applyBorder="1" applyAlignment="1" applyProtection="1">
      <alignment horizontal="right" vertical="center" wrapText="1"/>
    </xf>
    <xf numFmtId="0" fontId="17" fillId="10" borderId="9" xfId="0" applyFont="1" applyFill="1" applyBorder="1" applyAlignment="1" applyProtection="1">
      <alignment horizontal="center" vertical="center" wrapText="1"/>
    </xf>
    <xf numFmtId="0" fontId="17" fillId="10" borderId="181" xfId="0" applyFont="1" applyFill="1" applyBorder="1" applyAlignment="1" applyProtection="1">
      <alignment horizontal="center" vertical="center" wrapText="1"/>
    </xf>
    <xf numFmtId="0" fontId="17" fillId="10" borderId="188" xfId="0" applyFont="1" applyFill="1" applyBorder="1" applyAlignment="1" applyProtection="1">
      <alignment horizontal="center" vertical="center" wrapText="1"/>
    </xf>
    <xf numFmtId="0" fontId="6" fillId="27" borderId="74" xfId="0" applyFont="1" applyFill="1" applyBorder="1" applyAlignment="1" applyProtection="1">
      <alignment horizontal="right" vertical="center" wrapText="1"/>
    </xf>
    <xf numFmtId="0" fontId="52" fillId="0" borderId="37" xfId="0" applyFont="1" applyFill="1" applyBorder="1" applyAlignment="1" applyProtection="1">
      <alignment horizontal="center" vertical="center" wrapText="1"/>
    </xf>
    <xf numFmtId="0" fontId="52" fillId="0" borderId="13" xfId="0" applyFont="1" applyFill="1" applyBorder="1" applyAlignment="1" applyProtection="1">
      <alignment horizontal="center" vertical="center" wrapText="1"/>
    </xf>
    <xf numFmtId="0" fontId="52" fillId="2" borderId="37" xfId="0" applyFont="1" applyFill="1" applyBorder="1" applyAlignment="1" applyProtection="1">
      <alignment horizontal="center" vertical="center" wrapText="1"/>
    </xf>
    <xf numFmtId="0" fontId="6" fillId="10" borderId="17" xfId="0" applyFont="1" applyFill="1" applyBorder="1" applyAlignment="1" applyProtection="1">
      <alignment horizontal="right" vertical="center" wrapText="1"/>
    </xf>
    <xf numFmtId="0" fontId="6" fillId="10" borderId="15" xfId="0" applyFont="1" applyFill="1" applyBorder="1" applyAlignment="1" applyProtection="1">
      <alignment horizontal="right" vertical="center" wrapText="1"/>
    </xf>
    <xf numFmtId="0" fontId="5" fillId="10" borderId="6" xfId="0" applyFont="1" applyFill="1" applyBorder="1" applyAlignment="1" applyProtection="1">
      <alignment horizontal="right" vertical="center" wrapText="1"/>
    </xf>
    <xf numFmtId="0" fontId="6" fillId="10" borderId="3" xfId="0" applyFont="1" applyFill="1" applyBorder="1" applyAlignment="1" applyProtection="1">
      <alignment horizontal="center" vertical="center" wrapText="1"/>
    </xf>
    <xf numFmtId="10" fontId="17" fillId="2" borderId="13" xfId="0" applyNumberFormat="1" applyFont="1" applyFill="1" applyBorder="1" applyAlignment="1" applyProtection="1">
      <alignment horizontal="center" vertical="center" wrapText="1"/>
    </xf>
    <xf numFmtId="10" fontId="17" fillId="2" borderId="41" xfId="0" applyNumberFormat="1" applyFont="1" applyFill="1" applyBorder="1" applyAlignment="1" applyProtection="1">
      <alignment horizontal="center" vertical="center" wrapText="1"/>
    </xf>
    <xf numFmtId="10" fontId="17" fillId="2" borderId="37" xfId="0" applyNumberFormat="1" applyFont="1" applyFill="1" applyBorder="1" applyAlignment="1" applyProtection="1">
      <alignment horizontal="center" vertical="center" wrapText="1"/>
    </xf>
    <xf numFmtId="3" fontId="52" fillId="2" borderId="13" xfId="0" applyNumberFormat="1" applyFont="1" applyFill="1" applyBorder="1" applyAlignment="1" applyProtection="1">
      <alignment horizontal="right" vertical="center" wrapText="1"/>
    </xf>
    <xf numFmtId="3" fontId="52" fillId="2" borderId="41" xfId="0" applyNumberFormat="1" applyFont="1" applyFill="1" applyBorder="1" applyAlignment="1" applyProtection="1">
      <alignment horizontal="right" vertical="center" wrapText="1"/>
    </xf>
    <xf numFmtId="3" fontId="52" fillId="2" borderId="37" xfId="0" applyNumberFormat="1" applyFont="1" applyFill="1" applyBorder="1" applyAlignment="1" applyProtection="1">
      <alignment horizontal="right" vertical="center" wrapText="1"/>
    </xf>
    <xf numFmtId="4" fontId="17" fillId="0" borderId="85" xfId="0" applyNumberFormat="1" applyFont="1" applyFill="1" applyBorder="1" applyAlignment="1" applyProtection="1">
      <alignment horizontal="center" vertical="center" wrapText="1"/>
    </xf>
    <xf numFmtId="4" fontId="17" fillId="0" borderId="37" xfId="0" applyNumberFormat="1" applyFont="1" applyFill="1" applyBorder="1" applyAlignment="1" applyProtection="1">
      <alignment horizontal="center" vertical="center" wrapText="1"/>
    </xf>
    <xf numFmtId="0" fontId="17" fillId="24" borderId="18" xfId="0" applyFont="1" applyFill="1" applyBorder="1" applyAlignment="1" applyProtection="1">
      <alignment horizontal="left" vertical="center" wrapText="1"/>
      <protection locked="0"/>
    </xf>
    <xf numFmtId="164" fontId="17" fillId="0" borderId="13" xfId="0" applyNumberFormat="1" applyFont="1" applyFill="1" applyBorder="1" applyAlignment="1" applyProtection="1">
      <alignment horizontal="center" vertical="center" wrapText="1"/>
    </xf>
    <xf numFmtId="0" fontId="17" fillId="24" borderId="13" xfId="0" applyFont="1" applyFill="1" applyBorder="1" applyAlignment="1" applyProtection="1">
      <alignment vertical="center" wrapText="1"/>
      <protection locked="0"/>
    </xf>
    <xf numFmtId="0" fontId="17" fillId="24" borderId="233" xfId="0" applyFont="1" applyFill="1" applyBorder="1" applyAlignment="1" applyProtection="1">
      <alignment vertical="center" wrapText="1"/>
      <protection locked="0"/>
    </xf>
    <xf numFmtId="0" fontId="17" fillId="24" borderId="234" xfId="0" applyFont="1" applyFill="1" applyBorder="1" applyAlignment="1" applyProtection="1">
      <alignment vertical="center" wrapText="1"/>
      <protection locked="0"/>
    </xf>
    <xf numFmtId="0" fontId="77" fillId="0" borderId="0" xfId="0" applyFont="1" applyAlignment="1">
      <alignment vertical="center" wrapText="1"/>
    </xf>
    <xf numFmtId="0" fontId="91" fillId="26" borderId="9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 applyProtection="1">
      <alignment vertical="center" wrapText="1"/>
    </xf>
    <xf numFmtId="0" fontId="17" fillId="2" borderId="40" xfId="0" applyFont="1" applyFill="1" applyBorder="1" applyAlignment="1" applyProtection="1">
      <alignment horizontal="left" vertical="center" wrapText="1"/>
    </xf>
    <xf numFmtId="0" fontId="17" fillId="2" borderId="10" xfId="0" applyFont="1" applyFill="1" applyBorder="1" applyAlignment="1" applyProtection="1">
      <alignment horizontal="left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235" xfId="0" applyFont="1" applyFill="1" applyBorder="1" applyAlignment="1" applyProtection="1">
      <alignment horizontal="left" vertical="center" wrapText="1"/>
    </xf>
    <xf numFmtId="0" fontId="17" fillId="2" borderId="236" xfId="0" applyFont="1" applyFill="1" applyBorder="1" applyAlignment="1" applyProtection="1">
      <alignment horizontal="left" vertical="center" wrapText="1"/>
    </xf>
    <xf numFmtId="0" fontId="17" fillId="2" borderId="236" xfId="0" applyFont="1" applyFill="1" applyBorder="1" applyAlignment="1" applyProtection="1">
      <alignment horizontal="center" vertical="center" wrapText="1"/>
    </xf>
    <xf numFmtId="0" fontId="17" fillId="2" borderId="237" xfId="0" applyFont="1" applyFill="1" applyBorder="1" applyAlignment="1" applyProtection="1">
      <alignment horizontal="left" vertical="center" wrapText="1"/>
    </xf>
    <xf numFmtId="0" fontId="17" fillId="2" borderId="238" xfId="0" applyFont="1" applyFill="1" applyBorder="1" applyAlignment="1" applyProtection="1">
      <alignment horizontal="left" vertical="center" wrapText="1"/>
    </xf>
    <xf numFmtId="0" fontId="17" fillId="2" borderId="238" xfId="0" applyFont="1" applyFill="1" applyBorder="1" applyAlignment="1" applyProtection="1">
      <alignment horizontal="center" vertical="center" wrapText="1"/>
    </xf>
    <xf numFmtId="4" fontId="1" fillId="8" borderId="17" xfId="0" applyNumberFormat="1" applyFont="1" applyFill="1" applyBorder="1" applyAlignment="1" applyProtection="1">
      <alignment horizontal="center" vertical="center" wrapText="1"/>
    </xf>
    <xf numFmtId="4" fontId="17" fillId="24" borderId="140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68" xfId="0" applyNumberFormat="1" applyFont="1" applyFill="1" applyBorder="1" applyAlignment="1" applyProtection="1">
      <alignment horizontal="center" vertical="center" wrapText="1"/>
    </xf>
    <xf numFmtId="4" fontId="17" fillId="24" borderId="136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58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114" xfId="0" applyNumberFormat="1" applyFont="1" applyFill="1" applyBorder="1" applyAlignment="1" applyProtection="1">
      <alignment horizontal="center" vertical="center" wrapText="1"/>
    </xf>
    <xf numFmtId="4" fontId="17" fillId="24" borderId="137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63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24" xfId="0" applyNumberFormat="1" applyFont="1" applyFill="1" applyBorder="1" applyAlignment="1" applyProtection="1">
      <alignment horizontal="right" vertical="center" wrapText="1"/>
    </xf>
    <xf numFmtId="4" fontId="4" fillId="0" borderId="239" xfId="0" applyNumberFormat="1" applyFont="1" applyFill="1" applyBorder="1" applyAlignment="1" applyProtection="1">
      <alignment horizontal="right" vertical="center" wrapText="1"/>
    </xf>
    <xf numFmtId="4" fontId="1" fillId="8" borderId="240" xfId="0" applyNumberFormat="1" applyFont="1" applyFill="1" applyBorder="1" applyAlignment="1" applyProtection="1">
      <alignment horizontal="center" vertical="center" wrapText="1"/>
    </xf>
    <xf numFmtId="4" fontId="17" fillId="24" borderId="242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241" xfId="0" applyNumberFormat="1" applyFont="1" applyFill="1" applyBorder="1" applyAlignment="1" applyProtection="1">
      <alignment horizontal="right" vertical="center" wrapText="1"/>
      <protection locked="0"/>
    </xf>
    <xf numFmtId="4" fontId="6" fillId="17" borderId="28" xfId="0" applyNumberFormat="1" applyFont="1" applyFill="1" applyBorder="1" applyAlignment="1" applyProtection="1">
      <alignment vertical="center" wrapText="1"/>
    </xf>
    <xf numFmtId="4" fontId="0" fillId="0" borderId="0" xfId="0" applyNumberFormat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0" fontId="44" fillId="24" borderId="3" xfId="0" quotePrefix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6" fillId="26" borderId="3" xfId="0" applyFont="1" applyFill="1" applyBorder="1" applyAlignment="1">
      <alignment horizontal="center" vertical="center" wrapText="1"/>
    </xf>
    <xf numFmtId="3" fontId="17" fillId="0" borderId="37" xfId="0" applyNumberFormat="1" applyFont="1" applyFill="1" applyBorder="1" applyAlignment="1" applyProtection="1">
      <alignment horizontal="center" vertical="center" wrapText="1"/>
    </xf>
    <xf numFmtId="170" fontId="17" fillId="0" borderId="85" xfId="0" applyNumberFormat="1" applyFont="1" applyFill="1" applyBorder="1" applyAlignment="1" applyProtection="1">
      <alignment horizontal="center" vertical="center" wrapText="1"/>
    </xf>
    <xf numFmtId="170" fontId="17" fillId="0" borderId="37" xfId="0" applyNumberFormat="1" applyFont="1" applyFill="1" applyBorder="1" applyAlignment="1" applyProtection="1">
      <alignment horizontal="center" vertical="center" wrapText="1"/>
    </xf>
    <xf numFmtId="4" fontId="49" fillId="0" borderId="35" xfId="0" applyNumberFormat="1" applyFont="1" applyFill="1" applyBorder="1" applyAlignment="1" applyProtection="1">
      <alignment horizontal="right" vertical="center"/>
    </xf>
    <xf numFmtId="4" fontId="49" fillId="0" borderId="38" xfId="0" applyNumberFormat="1" applyFont="1" applyFill="1" applyBorder="1" applyAlignment="1" applyProtection="1">
      <alignment horizontal="right" vertical="center"/>
    </xf>
    <xf numFmtId="170" fontId="17" fillId="24" borderId="85" xfId="0" applyNumberFormat="1" applyFont="1" applyFill="1" applyBorder="1" applyAlignment="1" applyProtection="1">
      <alignment horizontal="center" vertical="center"/>
      <protection locked="0"/>
    </xf>
    <xf numFmtId="170" fontId="17" fillId="24" borderId="23" xfId="0" applyNumberFormat="1" applyFont="1" applyFill="1" applyBorder="1" applyAlignment="1" applyProtection="1">
      <alignment horizontal="center" vertical="center" wrapText="1"/>
      <protection locked="0"/>
    </xf>
    <xf numFmtId="170" fontId="17" fillId="24" borderId="37" xfId="0" applyNumberFormat="1" applyFont="1" applyFill="1" applyBorder="1" applyAlignment="1" applyProtection="1">
      <alignment horizontal="center" vertical="center"/>
      <protection locked="0"/>
    </xf>
    <xf numFmtId="170" fontId="17" fillId="24" borderId="24" xfId="0" applyNumberFormat="1" applyFont="1" applyFill="1" applyBorder="1" applyAlignment="1" applyProtection="1">
      <alignment horizontal="center" vertical="center" wrapText="1"/>
      <protection locked="0"/>
    </xf>
    <xf numFmtId="0" fontId="93" fillId="0" borderId="0" xfId="0" applyFont="1" applyFill="1" applyBorder="1" applyAlignment="1">
      <alignment horizontal="center" vertical="center"/>
    </xf>
    <xf numFmtId="4" fontId="80" fillId="0" borderId="0" xfId="0" applyNumberFormat="1" applyFont="1" applyFill="1" applyBorder="1" applyAlignment="1">
      <alignment horizontal="right" vertical="center"/>
    </xf>
    <xf numFmtId="4" fontId="44" fillId="24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29" fillId="0" borderId="0" xfId="0" applyFont="1" applyAlignment="1">
      <alignment wrapText="1"/>
    </xf>
    <xf numFmtId="0" fontId="96" fillId="26" borderId="245" xfId="0" applyFont="1" applyFill="1" applyBorder="1" applyAlignment="1">
      <alignment horizontal="center" vertical="center" wrapText="1"/>
    </xf>
    <xf numFmtId="4" fontId="80" fillId="0" borderId="28" xfId="0" applyNumberFormat="1" applyFont="1" applyFill="1" applyBorder="1" applyAlignment="1" applyProtection="1">
      <alignment horizontal="right" vertical="center"/>
    </xf>
    <xf numFmtId="0" fontId="60" fillId="0" borderId="0" xfId="0" applyFont="1" applyFill="1" applyBorder="1" applyAlignment="1">
      <alignment horizontal="left" vertical="center" wrapText="1"/>
    </xf>
    <xf numFmtId="4" fontId="80" fillId="0" borderId="0" xfId="0" applyNumberFormat="1" applyFont="1" applyFill="1" applyBorder="1" applyAlignment="1" applyProtection="1">
      <alignment horizontal="right" vertical="center"/>
    </xf>
    <xf numFmtId="0" fontId="93" fillId="0" borderId="0" xfId="0" applyFont="1" applyFill="1" applyBorder="1" applyAlignment="1" applyProtection="1">
      <alignment vertical="center" wrapText="1"/>
    </xf>
    <xf numFmtId="0" fontId="93" fillId="0" borderId="0" xfId="0" applyFont="1" applyFill="1" applyBorder="1" applyAlignment="1" applyProtection="1">
      <alignment vertical="center"/>
    </xf>
    <xf numFmtId="0" fontId="24" fillId="0" borderId="0" xfId="0" applyFont="1" applyAlignment="1"/>
    <xf numFmtId="0" fontId="24" fillId="0" borderId="0" xfId="0" applyFont="1" applyAlignment="1">
      <alignment vertical="center"/>
    </xf>
    <xf numFmtId="4" fontId="33" fillId="12" borderId="0" xfId="0" applyNumberFormat="1" applyFont="1" applyFill="1" applyAlignment="1" applyProtection="1">
      <alignment horizontal="center" vertical="center" wrapText="1"/>
    </xf>
    <xf numFmtId="4" fontId="56" fillId="0" borderId="0" xfId="0" applyNumberFormat="1" applyFont="1" applyAlignment="1" applyProtection="1">
      <alignment horizontal="center" vertical="center" wrapText="1"/>
    </xf>
    <xf numFmtId="4" fontId="4" fillId="3" borderId="31" xfId="0" applyNumberFormat="1" applyFont="1" applyFill="1" applyBorder="1" applyAlignment="1" applyProtection="1">
      <alignment horizontal="right" vertical="center" wrapText="1"/>
    </xf>
    <xf numFmtId="4" fontId="52" fillId="18" borderId="32" xfId="0" applyNumberFormat="1" applyFont="1" applyFill="1" applyBorder="1" applyAlignment="1" applyProtection="1">
      <alignment horizontal="right" vertical="center" wrapText="1"/>
    </xf>
    <xf numFmtId="4" fontId="52" fillId="18" borderId="55" xfId="0" applyNumberFormat="1" applyFont="1" applyFill="1" applyBorder="1" applyAlignment="1" applyProtection="1">
      <alignment horizontal="right" vertical="center" wrapText="1"/>
    </xf>
    <xf numFmtId="4" fontId="52" fillId="18" borderId="38" xfId="0" applyNumberFormat="1" applyFont="1" applyFill="1" applyBorder="1" applyAlignment="1" applyProtection="1">
      <alignment horizontal="right" vertical="center" wrapText="1"/>
    </xf>
    <xf numFmtId="4" fontId="12" fillId="0" borderId="48" xfId="0" applyNumberFormat="1" applyFont="1" applyBorder="1" applyAlignment="1" applyProtection="1">
      <alignment horizontal="center" vertical="center" wrapText="1"/>
    </xf>
    <xf numFmtId="4" fontId="3" fillId="0" borderId="0" xfId="0" applyNumberFormat="1" applyFont="1" applyBorder="1" applyAlignment="1" applyProtection="1">
      <alignment horizontal="center" vertical="center"/>
    </xf>
    <xf numFmtId="4" fontId="52" fillId="18" borderId="35" xfId="0" applyNumberFormat="1" applyFont="1" applyFill="1" applyBorder="1" applyAlignment="1" applyProtection="1">
      <alignment horizontal="right" vertical="center" wrapText="1"/>
    </xf>
    <xf numFmtId="4" fontId="52" fillId="18" borderId="111" xfId="0" applyNumberFormat="1" applyFont="1" applyFill="1" applyBorder="1" applyAlignment="1" applyProtection="1">
      <alignment horizontal="right" vertical="center" wrapText="1"/>
    </xf>
    <xf numFmtId="4" fontId="52" fillId="18" borderId="35" xfId="0" applyNumberFormat="1" applyFont="1" applyFill="1" applyBorder="1" applyAlignment="1" applyProtection="1">
      <alignment horizontal="right" vertical="center"/>
    </xf>
    <xf numFmtId="4" fontId="52" fillId="18" borderId="165" xfId="0" applyNumberFormat="1" applyFont="1" applyFill="1" applyBorder="1" applyAlignment="1" applyProtection="1">
      <alignment horizontal="right" vertical="center" wrapText="1"/>
    </xf>
    <xf numFmtId="4" fontId="1" fillId="0" borderId="0" xfId="0" applyNumberFormat="1" applyFont="1" applyFill="1" applyAlignment="1" applyProtection="1">
      <alignment horizontal="center" vertical="center" wrapText="1"/>
    </xf>
    <xf numFmtId="0" fontId="94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94" fillId="0" borderId="0" xfId="0" applyFont="1" applyFill="1" applyBorder="1" applyAlignment="1" applyProtection="1">
      <alignment vertical="center" wrapText="1"/>
    </xf>
    <xf numFmtId="10" fontId="20" fillId="0" borderId="77" xfId="0" applyNumberFormat="1" applyFont="1" applyFill="1" applyBorder="1" applyAlignment="1" applyProtection="1">
      <alignment horizontal="center" vertical="center" wrapText="1"/>
    </xf>
    <xf numFmtId="10" fontId="20" fillId="0" borderId="27" xfId="0" applyNumberFormat="1" applyFont="1" applyFill="1" applyBorder="1" applyAlignment="1" applyProtection="1">
      <alignment horizontal="center" vertical="center" wrapText="1"/>
    </xf>
    <xf numFmtId="4" fontId="20" fillId="18" borderId="27" xfId="0" applyNumberFormat="1" applyFont="1" applyFill="1" applyBorder="1" applyAlignment="1" applyProtection="1">
      <alignment horizontal="left" vertical="center" wrapText="1" indent="1"/>
    </xf>
    <xf numFmtId="0" fontId="10" fillId="0" borderId="0" xfId="0" applyFont="1" applyFill="1" applyBorder="1" applyAlignment="1" applyProtection="1">
      <alignment horizontal="center" vertical="center"/>
    </xf>
    <xf numFmtId="0" fontId="81" fillId="0" borderId="0" xfId="0" applyFont="1" applyFill="1" applyAlignment="1" applyProtection="1">
      <alignment horizontal="right" vertical="center" wrapText="1"/>
    </xf>
    <xf numFmtId="0" fontId="22" fillId="15" borderId="1" xfId="0" applyFont="1" applyFill="1" applyBorder="1" applyAlignment="1" applyProtection="1">
      <alignment horizontal="center" vertical="center" wrapText="1"/>
    </xf>
    <xf numFmtId="0" fontId="81" fillId="0" borderId="0" xfId="0" applyFont="1" applyFill="1" applyAlignment="1" applyProtection="1">
      <alignment vertical="center" wrapText="1"/>
    </xf>
    <xf numFmtId="4" fontId="80" fillId="17" borderId="28" xfId="0" applyNumberFormat="1" applyFont="1" applyFill="1" applyBorder="1" applyAlignment="1">
      <alignment vertical="center"/>
    </xf>
    <xf numFmtId="3" fontId="17" fillId="24" borderId="18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45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24" xfId="0" quotePrefix="1" applyNumberFormat="1" applyFont="1" applyFill="1" applyBorder="1" applyAlignment="1" applyProtection="1">
      <alignment horizontal="center" vertical="center" wrapText="1"/>
      <protection locked="0"/>
    </xf>
    <xf numFmtId="3" fontId="17" fillId="24" borderId="16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58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63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241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4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3" xfId="0" applyNumberFormat="1" applyFont="1" applyFill="1" applyBorder="1" applyAlignment="1" applyProtection="1">
      <alignment horizontal="left" vertical="top" wrapText="1"/>
      <protection locked="0"/>
    </xf>
    <xf numFmtId="3" fontId="78" fillId="18" borderId="196" xfId="0" applyNumberFormat="1" applyFont="1" applyFill="1" applyBorder="1" applyAlignment="1" applyProtection="1">
      <alignment horizontal="right" vertical="center" wrapText="1"/>
    </xf>
    <xf numFmtId="3" fontId="78" fillId="18" borderId="192" xfId="0" applyNumberFormat="1" applyFont="1" applyFill="1" applyBorder="1" applyAlignment="1" applyProtection="1">
      <alignment horizontal="right" vertical="center" wrapText="1"/>
    </xf>
    <xf numFmtId="170" fontId="17" fillId="6" borderId="85" xfId="0" applyNumberFormat="1" applyFont="1" applyFill="1" applyBorder="1" applyAlignment="1" applyProtection="1">
      <alignment horizontal="center" vertical="center" wrapText="1"/>
    </xf>
    <xf numFmtId="170" fontId="17" fillId="6" borderId="37" xfId="0" applyNumberFormat="1" applyFont="1" applyFill="1" applyBorder="1" applyAlignment="1" applyProtection="1">
      <alignment horizontal="center" vertical="center" wrapText="1"/>
    </xf>
    <xf numFmtId="0" fontId="1" fillId="18" borderId="0" xfId="0" applyFont="1" applyFill="1" applyAlignment="1" applyProtection="1">
      <alignment horizontal="center" vertical="center" wrapText="1"/>
    </xf>
    <xf numFmtId="0" fontId="15" fillId="18" borderId="251" xfId="0" quotePrefix="1" applyFont="1" applyFill="1" applyBorder="1" applyAlignment="1" applyProtection="1">
      <alignment horizontal="center" vertical="center" wrapText="1"/>
    </xf>
    <xf numFmtId="0" fontId="13" fillId="18" borderId="250" xfId="0" quotePrefix="1" applyFont="1" applyFill="1" applyBorder="1" applyAlignment="1" applyProtection="1">
      <alignment horizontal="left" vertical="center" wrapText="1"/>
    </xf>
    <xf numFmtId="0" fontId="15" fillId="18" borderId="0" xfId="0" quotePrefix="1" applyFont="1" applyFill="1" applyAlignment="1" applyProtection="1">
      <alignment horizontal="center" vertical="center" wrapText="1"/>
    </xf>
    <xf numFmtId="0" fontId="13" fillId="18" borderId="0" xfId="0" quotePrefix="1" applyFont="1" applyFill="1" applyAlignment="1" applyProtection="1">
      <alignment horizontal="left" vertical="center" wrapText="1"/>
    </xf>
    <xf numFmtId="171" fontId="1" fillId="0" borderId="39" xfId="0" applyNumberFormat="1" applyFont="1" applyFill="1" applyBorder="1" applyAlignment="1" applyProtection="1">
      <alignment horizontal="center" vertical="center" wrapText="1"/>
    </xf>
    <xf numFmtId="4" fontId="55" fillId="18" borderId="252" xfId="0" applyNumberFormat="1" applyFont="1" applyFill="1" applyBorder="1" applyAlignment="1" applyProtection="1">
      <alignment horizontal="right" vertical="center" wrapText="1"/>
    </xf>
    <xf numFmtId="0" fontId="135" fillId="0" borderId="0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</xf>
    <xf numFmtId="14" fontId="75" fillId="0" borderId="0" xfId="0" applyNumberFormat="1" applyFont="1" applyAlignment="1" applyProtection="1">
      <alignment horizontal="center" vertical="center"/>
    </xf>
    <xf numFmtId="0" fontId="94" fillId="0" borderId="0" xfId="0" applyFont="1" applyFill="1" applyBorder="1" applyAlignment="1" applyProtection="1">
      <alignment horizontal="center" vertical="center" wrapText="1"/>
    </xf>
    <xf numFmtId="0" fontId="96" fillId="23" borderId="0" xfId="0" applyFont="1" applyFill="1" applyBorder="1" applyAlignment="1">
      <alignment horizontal="center" vertical="center" wrapText="1"/>
    </xf>
    <xf numFmtId="166" fontId="22" fillId="15" borderId="0" xfId="0" applyNumberFormat="1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96" fillId="26" borderId="4" xfId="0" applyFont="1" applyFill="1" applyBorder="1" applyAlignment="1">
      <alignment horizontal="center" vertical="center" wrapText="1"/>
    </xf>
    <xf numFmtId="0" fontId="44" fillId="24" borderId="4" xfId="0" applyFont="1" applyFill="1" applyBorder="1" applyAlignment="1" applyProtection="1">
      <alignment horizontal="left" vertical="center" wrapText="1"/>
      <protection locked="0"/>
    </xf>
    <xf numFmtId="0" fontId="96" fillId="26" borderId="9" xfId="0" applyFont="1" applyFill="1" applyBorder="1" applyAlignment="1">
      <alignment horizontal="center" vertical="center" wrapText="1"/>
    </xf>
    <xf numFmtId="0" fontId="78" fillId="0" borderId="80" xfId="0" applyFont="1" applyBorder="1" applyAlignment="1">
      <alignment horizontal="center" vertical="center"/>
    </xf>
    <xf numFmtId="0" fontId="30" fillId="24" borderId="1" xfId="0" applyFont="1" applyFill="1" applyBorder="1" applyAlignment="1" applyProtection="1">
      <alignment horizontal="left" vertical="center" wrapText="1"/>
      <protection locked="0"/>
    </xf>
    <xf numFmtId="165" fontId="30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96" fillId="26" borderId="3" xfId="0" applyFont="1" applyFill="1" applyBorder="1" applyAlignment="1">
      <alignment horizontal="center" vertical="center" wrapText="1"/>
    </xf>
    <xf numFmtId="171" fontId="55" fillId="11" borderId="179" xfId="0" applyNumberFormat="1" applyFont="1" applyFill="1" applyBorder="1" applyAlignment="1" applyProtection="1">
      <alignment horizontal="center" vertical="center" wrapText="1"/>
      <protection locked="0"/>
    </xf>
    <xf numFmtId="3" fontId="77" fillId="17" borderId="195" xfId="0" applyNumberFormat="1" applyFont="1" applyFill="1" applyBorder="1" applyAlignment="1" applyProtection="1">
      <alignment horizontal="right" vertical="center" wrapText="1"/>
    </xf>
    <xf numFmtId="3" fontId="78" fillId="17" borderId="195" xfId="0" applyNumberFormat="1" applyFont="1" applyFill="1" applyBorder="1" applyAlignment="1" applyProtection="1">
      <alignment horizontal="right" vertical="center" wrapText="1"/>
    </xf>
    <xf numFmtId="3" fontId="6" fillId="34" borderId="92" xfId="0" applyNumberFormat="1" applyFont="1" applyFill="1" applyBorder="1" applyAlignment="1" applyProtection="1">
      <alignment vertical="center" wrapText="1"/>
    </xf>
    <xf numFmtId="3" fontId="6" fillId="34" borderId="91" xfId="0" applyNumberFormat="1" applyFont="1" applyFill="1" applyBorder="1" applyAlignment="1" applyProtection="1">
      <alignment vertical="center" wrapText="1"/>
    </xf>
    <xf numFmtId="3" fontId="25" fillId="34" borderId="28" xfId="0" applyNumberFormat="1" applyFont="1" applyFill="1" applyBorder="1" applyAlignment="1" applyProtection="1">
      <alignment vertical="center" wrapText="1"/>
    </xf>
    <xf numFmtId="3" fontId="25" fillId="34" borderId="225" xfId="0" applyNumberFormat="1" applyFont="1" applyFill="1" applyBorder="1" applyAlignment="1" applyProtection="1">
      <alignment vertical="center" wrapText="1"/>
    </xf>
    <xf numFmtId="3" fontId="6" fillId="34" borderId="11" xfId="0" applyNumberFormat="1" applyFont="1" applyFill="1" applyBorder="1" applyAlignment="1" applyProtection="1">
      <alignment vertical="center" wrapText="1"/>
    </xf>
    <xf numFmtId="3" fontId="6" fillId="34" borderId="28" xfId="0" applyNumberFormat="1" applyFont="1" applyFill="1" applyBorder="1" applyAlignment="1" applyProtection="1">
      <alignment vertical="center" wrapText="1"/>
    </xf>
    <xf numFmtId="4" fontId="6" fillId="34" borderId="28" xfId="0" applyNumberFormat="1" applyFont="1" applyFill="1" applyBorder="1" applyAlignment="1" applyProtection="1">
      <alignment vertical="center" wrapText="1"/>
    </xf>
    <xf numFmtId="4" fontId="25" fillId="34" borderId="28" xfId="0" applyNumberFormat="1" applyFont="1" applyFill="1" applyBorder="1" applyAlignment="1" applyProtection="1">
      <alignment vertical="center" wrapText="1"/>
    </xf>
    <xf numFmtId="4" fontId="6" fillId="34" borderId="12" xfId="0" applyNumberFormat="1" applyFont="1" applyFill="1" applyBorder="1" applyAlignment="1" applyProtection="1">
      <alignment vertical="center" wrapText="1"/>
    </xf>
    <xf numFmtId="4" fontId="6" fillId="34" borderId="138" xfId="0" applyNumberFormat="1" applyFont="1" applyFill="1" applyBorder="1" applyAlignment="1" applyProtection="1">
      <alignment vertical="center" wrapText="1"/>
    </xf>
    <xf numFmtId="4" fontId="6" fillId="34" borderId="9" xfId="0" applyNumberFormat="1" applyFont="1" applyFill="1" applyBorder="1" applyAlignment="1" applyProtection="1">
      <alignment vertical="center" wrapText="1"/>
    </xf>
    <xf numFmtId="0" fontId="136" fillId="0" borderId="7" xfId="0" applyFont="1" applyBorder="1" applyAlignment="1">
      <alignment vertical="center"/>
    </xf>
    <xf numFmtId="0" fontId="136" fillId="0" borderId="16" xfId="0" applyFont="1" applyBorder="1" applyAlignment="1">
      <alignment vertical="center"/>
    </xf>
    <xf numFmtId="0" fontId="136" fillId="0" borderId="11" xfId="0" applyFont="1" applyBorder="1" applyAlignment="1">
      <alignment vertical="center"/>
    </xf>
    <xf numFmtId="3" fontId="6" fillId="34" borderId="3" xfId="0" applyNumberFormat="1" applyFont="1" applyFill="1" applyBorder="1" applyAlignment="1" applyProtection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/>
    </xf>
    <xf numFmtId="170" fontId="137" fillId="2" borderId="35" xfId="0" applyNumberFormat="1" applyFont="1" applyFill="1" applyBorder="1" applyAlignment="1" applyProtection="1">
      <alignment horizontal="center" vertical="center"/>
    </xf>
    <xf numFmtId="170" fontId="137" fillId="2" borderId="38" xfId="0" applyNumberFormat="1" applyFont="1" applyFill="1" applyBorder="1" applyAlignment="1" applyProtection="1">
      <alignment horizontal="center" vertical="center"/>
    </xf>
    <xf numFmtId="0" fontId="136" fillId="2" borderId="7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136" fillId="2" borderId="16" xfId="0" applyFont="1" applyFill="1" applyBorder="1" applyAlignment="1" applyProtection="1">
      <alignment vertical="center"/>
    </xf>
    <xf numFmtId="3" fontId="6" fillId="2" borderId="0" xfId="0" applyNumberFormat="1" applyFont="1" applyFill="1" applyBorder="1" applyAlignment="1" applyProtection="1">
      <alignment horizontal="right" vertical="center"/>
    </xf>
    <xf numFmtId="3" fontId="43" fillId="2" borderId="0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 applyProtection="1">
      <alignment horizontal="right" vertical="center"/>
    </xf>
    <xf numFmtId="3" fontId="8" fillId="2" borderId="0" xfId="0" applyNumberFormat="1" applyFont="1" applyFill="1" applyBorder="1" applyAlignment="1">
      <alignment horizontal="right" vertical="center"/>
    </xf>
    <xf numFmtId="0" fontId="96" fillId="2" borderId="0" xfId="0" applyFont="1" applyFill="1" applyAlignment="1">
      <alignment horizontal="center" vertical="center" wrapText="1"/>
    </xf>
    <xf numFmtId="170" fontId="137" fillId="2" borderId="76" xfId="0" applyNumberFormat="1" applyFont="1" applyFill="1" applyBorder="1" applyAlignment="1" applyProtection="1">
      <alignment horizontal="center" vertical="center"/>
    </xf>
    <xf numFmtId="0" fontId="84" fillId="0" borderId="7" xfId="0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3" fontId="43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224" xfId="0" applyFill="1" applyBorder="1" applyAlignment="1">
      <alignment vertical="center"/>
    </xf>
    <xf numFmtId="4" fontId="6" fillId="34" borderId="3" xfId="0" applyNumberFormat="1" applyFont="1" applyFill="1" applyBorder="1" applyAlignment="1" applyProtection="1">
      <alignment vertical="center" wrapText="1"/>
    </xf>
    <xf numFmtId="0" fontId="138" fillId="0" borderId="0" xfId="0" applyFont="1" applyAlignment="1">
      <alignment vertical="center" wrapText="1"/>
    </xf>
    <xf numFmtId="0" fontId="71" fillId="36" borderId="8" xfId="0" applyFont="1" applyFill="1" applyBorder="1" applyAlignment="1">
      <alignment horizontal="center" vertical="center" wrapText="1"/>
    </xf>
    <xf numFmtId="0" fontId="71" fillId="36" borderId="3" xfId="0" applyFont="1" applyFill="1" applyBorder="1" applyAlignment="1">
      <alignment horizontal="center" vertical="center" wrapText="1"/>
    </xf>
    <xf numFmtId="0" fontId="93" fillId="36" borderId="3" xfId="0" applyFont="1" applyFill="1" applyBorder="1" applyAlignment="1">
      <alignment horizontal="center" vertical="center"/>
    </xf>
    <xf numFmtId="4" fontId="80" fillId="36" borderId="28" xfId="0" applyNumberFormat="1" applyFont="1" applyFill="1" applyBorder="1" applyAlignment="1">
      <alignment horizontal="right" vertical="center"/>
    </xf>
    <xf numFmtId="0" fontId="45" fillId="6" borderId="12" xfId="0" applyFont="1" applyFill="1" applyBorder="1" applyAlignment="1">
      <alignment vertical="center"/>
    </xf>
    <xf numFmtId="0" fontId="45" fillId="6" borderId="48" xfId="0" applyFont="1" applyFill="1" applyBorder="1" applyAlignment="1">
      <alignment vertical="center"/>
    </xf>
    <xf numFmtId="0" fontId="27" fillId="36" borderId="4" xfId="0" applyFont="1" applyFill="1" applyBorder="1" applyAlignment="1">
      <alignment horizontal="center" vertical="center" wrapText="1"/>
    </xf>
    <xf numFmtId="0" fontId="27" fillId="36" borderId="6" xfId="0" applyFont="1" applyFill="1" applyBorder="1" applyAlignment="1">
      <alignment horizontal="center" vertical="center" wrapText="1"/>
    </xf>
    <xf numFmtId="0" fontId="30" fillId="24" borderId="2" xfId="0" applyFont="1" applyFill="1" applyBorder="1" applyAlignment="1" applyProtection="1">
      <alignment horizontal="left" vertical="center" wrapText="1"/>
      <protection locked="0"/>
    </xf>
    <xf numFmtId="0" fontId="96" fillId="26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7" fillId="36" borderId="0" xfId="0" applyFont="1" applyFill="1" applyAlignment="1">
      <alignment horizontal="center" vertical="center"/>
    </xf>
    <xf numFmtId="4" fontId="7" fillId="36" borderId="0" xfId="0" applyNumberFormat="1" applyFont="1" applyFill="1" applyAlignment="1">
      <alignment horizontal="center" vertical="center"/>
    </xf>
    <xf numFmtId="170" fontId="17" fillId="24" borderId="35" xfId="0" applyNumberFormat="1" applyFont="1" applyFill="1" applyBorder="1" applyAlignment="1" applyProtection="1">
      <alignment horizontal="center" vertical="center"/>
      <protection locked="0"/>
    </xf>
    <xf numFmtId="170" fontId="17" fillId="24" borderId="38" xfId="0" applyNumberFormat="1" applyFont="1" applyFill="1" applyBorder="1" applyAlignment="1" applyProtection="1">
      <alignment horizontal="center" vertical="center"/>
      <protection locked="0"/>
    </xf>
    <xf numFmtId="4" fontId="17" fillId="24" borderId="35" xfId="0" applyNumberFormat="1" applyFont="1" applyFill="1" applyBorder="1" applyAlignment="1" applyProtection="1">
      <alignment horizontal="center" vertical="center"/>
      <protection locked="0"/>
    </xf>
    <xf numFmtId="4" fontId="17" fillId="24" borderId="32" xfId="0" applyNumberFormat="1" applyFont="1" applyFill="1" applyBorder="1" applyAlignment="1" applyProtection="1">
      <alignment horizontal="center" vertical="center"/>
      <protection locked="0"/>
    </xf>
    <xf numFmtId="4" fontId="17" fillId="24" borderId="7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81" fillId="0" borderId="0" xfId="0" applyFont="1" applyFill="1" applyBorder="1" applyAlignment="1" applyProtection="1">
      <alignment horizontal="right" vertical="center" wrapText="1"/>
    </xf>
    <xf numFmtId="0" fontId="0" fillId="0" borderId="0" xfId="0" pivotButton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18" borderId="256" xfId="0" applyNumberFormat="1" applyFont="1" applyFill="1" applyBorder="1" applyAlignment="1">
      <alignment horizontal="center" wrapText="1"/>
    </xf>
    <xf numFmtId="0" fontId="141" fillId="18" borderId="257" xfId="0" applyFont="1" applyFill="1" applyBorder="1" applyAlignment="1">
      <alignment horizontal="left"/>
    </xf>
    <xf numFmtId="4" fontId="9" fillId="0" borderId="251" xfId="0" applyNumberFormat="1" applyFont="1" applyFill="1" applyBorder="1" applyAlignment="1">
      <alignment horizontal="center"/>
    </xf>
    <xf numFmtId="0" fontId="141" fillId="0" borderId="258" xfId="0" applyFont="1" applyFill="1" applyBorder="1" applyAlignment="1">
      <alignment horizontal="left"/>
    </xf>
    <xf numFmtId="4" fontId="9" fillId="18" borderId="251" xfId="0" applyNumberFormat="1" applyFont="1" applyFill="1" applyBorder="1" applyAlignment="1">
      <alignment horizontal="center"/>
    </xf>
    <xf numFmtId="0" fontId="141" fillId="18" borderId="258" xfId="0" applyFont="1" applyFill="1" applyBorder="1" applyAlignment="1">
      <alignment horizontal="left"/>
    </xf>
    <xf numFmtId="4" fontId="9" fillId="18" borderId="259" xfId="0" applyNumberFormat="1" applyFont="1" applyFill="1" applyBorder="1" applyAlignment="1">
      <alignment horizontal="center"/>
    </xf>
    <xf numFmtId="0" fontId="9" fillId="18" borderId="260" xfId="0" applyFont="1" applyFill="1" applyBorder="1" applyAlignment="1">
      <alignment horizontal="left"/>
    </xf>
    <xf numFmtId="0" fontId="96" fillId="23" borderId="11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4" fillId="24" borderId="4" xfId="0" applyFont="1" applyFill="1" applyBorder="1" applyAlignment="1" applyProtection="1">
      <alignment horizontal="center" vertical="center" wrapText="1"/>
      <protection locked="0"/>
    </xf>
    <xf numFmtId="0" fontId="96" fillId="26" borderId="4" xfId="0" applyFont="1" applyFill="1" applyBorder="1" applyAlignment="1">
      <alignment horizontal="center" vertical="center" wrapText="1"/>
    </xf>
    <xf numFmtId="0" fontId="17" fillId="24" borderId="24" xfId="0" applyFont="1" applyFill="1" applyBorder="1" applyAlignment="1" applyProtection="1">
      <alignment horizontal="center" vertical="center" wrapText="1"/>
      <protection locked="0"/>
    </xf>
    <xf numFmtId="0" fontId="17" fillId="24" borderId="16" xfId="0" applyFont="1" applyFill="1" applyBorder="1" applyAlignment="1" applyProtection="1">
      <alignment horizontal="center" vertical="center" wrapText="1"/>
      <protection locked="0"/>
    </xf>
    <xf numFmtId="0" fontId="17" fillId="24" borderId="57" xfId="0" applyFont="1" applyFill="1" applyBorder="1" applyAlignment="1" applyProtection="1">
      <alignment horizontal="center" vertical="center" wrapText="1"/>
      <protection locked="0"/>
    </xf>
    <xf numFmtId="0" fontId="17" fillId="24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96" fillId="39" borderId="9" xfId="0" applyFont="1" applyFill="1" applyBorder="1" applyAlignment="1">
      <alignment horizontal="center" vertical="center" wrapText="1"/>
    </xf>
    <xf numFmtId="0" fontId="39" fillId="26" borderId="6" xfId="0" applyFont="1" applyFill="1" applyBorder="1" applyAlignment="1">
      <alignment horizontal="center" vertical="center" wrapText="1"/>
    </xf>
    <xf numFmtId="0" fontId="39" fillId="26" borderId="5" xfId="0" applyFont="1" applyFill="1" applyBorder="1" applyAlignment="1">
      <alignment horizontal="center" vertical="center" wrapText="1"/>
    </xf>
    <xf numFmtId="0" fontId="146" fillId="24" borderId="4" xfId="0" applyFont="1" applyFill="1" applyBorder="1" applyAlignment="1" applyProtection="1">
      <alignment horizontal="left" vertical="center" wrapText="1"/>
      <protection locked="0"/>
    </xf>
    <xf numFmtId="4" fontId="5" fillId="40" borderId="0" xfId="0" applyNumberFormat="1" applyFont="1" applyFill="1" applyAlignment="1">
      <alignment horizontal="center" vertical="center"/>
    </xf>
    <xf numFmtId="0" fontId="141" fillId="38" borderId="0" xfId="0" applyFont="1" applyFill="1" applyBorder="1" applyAlignment="1">
      <alignment horizontal="right" vertical="center"/>
    </xf>
    <xf numFmtId="0" fontId="141" fillId="0" borderId="0" xfId="0" applyFont="1" applyFill="1" applyBorder="1" applyAlignment="1">
      <alignment horizontal="right" vertical="center"/>
    </xf>
    <xf numFmtId="0" fontId="141" fillId="2" borderId="256" xfId="0" applyFont="1" applyFill="1" applyBorder="1" applyAlignment="1">
      <alignment horizontal="right" vertical="center"/>
    </xf>
    <xf numFmtId="4" fontId="9" fillId="2" borderId="257" xfId="0" applyNumberFormat="1" applyFont="1" applyFill="1" applyBorder="1" applyAlignment="1">
      <alignment horizontal="center" vertical="center" wrapText="1"/>
    </xf>
    <xf numFmtId="0" fontId="141" fillId="0" borderId="251" xfId="0" applyFont="1" applyFill="1" applyBorder="1" applyAlignment="1">
      <alignment horizontal="right" vertical="center"/>
    </xf>
    <xf numFmtId="4" fontId="9" fillId="0" borderId="258" xfId="0" applyNumberFormat="1" applyFont="1" applyFill="1" applyBorder="1" applyAlignment="1">
      <alignment horizontal="center" vertical="center"/>
    </xf>
    <xf numFmtId="0" fontId="141" fillId="2" borderId="251" xfId="0" applyFont="1" applyFill="1" applyBorder="1" applyAlignment="1">
      <alignment horizontal="right" vertical="center"/>
    </xf>
    <xf numFmtId="4" fontId="9" fillId="2" borderId="258" xfId="0" applyNumberFormat="1" applyFont="1" applyFill="1" applyBorder="1" applyAlignment="1">
      <alignment horizontal="center" vertical="center"/>
    </xf>
    <xf numFmtId="0" fontId="0" fillId="2" borderId="259" xfId="0" applyFont="1" applyFill="1" applyBorder="1" applyAlignment="1">
      <alignment horizontal="right" vertical="center"/>
    </xf>
    <xf numFmtId="4" fontId="0" fillId="2" borderId="260" xfId="0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vertical="center" wrapText="1"/>
    </xf>
    <xf numFmtId="0" fontId="5" fillId="34" borderId="0" xfId="0" applyFont="1" applyFill="1" applyAlignment="1">
      <alignment horizontal="center" vertical="center"/>
    </xf>
    <xf numFmtId="4" fontId="5" fillId="34" borderId="0" xfId="0" applyNumberFormat="1" applyFont="1" applyFill="1" applyAlignment="1">
      <alignment horizontal="center" vertical="center"/>
    </xf>
    <xf numFmtId="0" fontId="5" fillId="40" borderId="0" xfId="0" applyFont="1" applyFill="1" applyAlignment="1">
      <alignment horizontal="center" vertical="center"/>
    </xf>
    <xf numFmtId="0" fontId="0" fillId="0" borderId="256" xfId="0" applyFont="1" applyFill="1" applyBorder="1" applyAlignment="1">
      <alignment horizontal="center"/>
    </xf>
    <xf numFmtId="4" fontId="0" fillId="0" borderId="257" xfId="0" applyNumberFormat="1" applyFont="1" applyFill="1" applyBorder="1" applyAlignment="1">
      <alignment horizontal="center"/>
    </xf>
    <xf numFmtId="0" fontId="0" fillId="0" borderId="251" xfId="0" applyFont="1" applyFill="1" applyBorder="1" applyAlignment="1">
      <alignment horizontal="center"/>
    </xf>
    <xf numFmtId="4" fontId="0" fillId="0" borderId="258" xfId="0" applyNumberFormat="1" applyFont="1" applyFill="1" applyBorder="1" applyAlignment="1">
      <alignment horizontal="center"/>
    </xf>
    <xf numFmtId="0" fontId="0" fillId="0" borderId="259" xfId="0" applyFont="1" applyFill="1" applyBorder="1" applyAlignment="1">
      <alignment horizontal="center"/>
    </xf>
    <xf numFmtId="4" fontId="0" fillId="0" borderId="260" xfId="0" applyNumberFormat="1" applyFont="1" applyFill="1" applyBorder="1" applyAlignment="1">
      <alignment horizontal="center"/>
    </xf>
    <xf numFmtId="0" fontId="0" fillId="37" borderId="0" xfId="0" applyFont="1" applyFill="1" applyAlignment="1">
      <alignment vertical="center"/>
    </xf>
    <xf numFmtId="4" fontId="0" fillId="37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4" fontId="0" fillId="38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/>
    </xf>
    <xf numFmtId="0" fontId="96" fillId="19" borderId="9" xfId="0" applyFont="1" applyFill="1" applyBorder="1" applyAlignment="1">
      <alignment horizontal="center" vertical="center" wrapText="1"/>
    </xf>
    <xf numFmtId="0" fontId="70" fillId="39" borderId="11" xfId="0" applyFont="1" applyFill="1" applyBorder="1" applyAlignment="1">
      <alignment horizontal="center" vertical="center" wrapText="1"/>
    </xf>
    <xf numFmtId="0" fontId="9" fillId="37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93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9" fillId="2" borderId="7" xfId="0" applyFont="1" applyFill="1" applyBorder="1" applyAlignment="1">
      <alignment vertical="center"/>
    </xf>
    <xf numFmtId="0" fontId="147" fillId="2" borderId="7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vertical="center"/>
    </xf>
    <xf numFmtId="0" fontId="0" fillId="2" borderId="153" xfId="0" applyFill="1" applyBorder="1" applyAlignment="1">
      <alignment vertical="center"/>
    </xf>
    <xf numFmtId="4" fontId="80" fillId="2" borderId="28" xfId="0" applyNumberFormat="1" applyFont="1" applyFill="1" applyBorder="1" applyAlignment="1" applyProtection="1">
      <alignment horizontal="right" vertical="center"/>
    </xf>
    <xf numFmtId="0" fontId="149" fillId="2" borderId="48" xfId="0" applyFont="1" applyFill="1" applyBorder="1" applyAlignment="1" applyProtection="1">
      <alignment vertical="center"/>
    </xf>
    <xf numFmtId="0" fontId="149" fillId="2" borderId="15" xfId="0" applyFont="1" applyFill="1" applyBorder="1" applyAlignment="1" applyProtection="1">
      <alignment vertical="center"/>
    </xf>
    <xf numFmtId="0" fontId="9" fillId="2" borderId="48" xfId="0" applyFont="1" applyFill="1" applyBorder="1" applyAlignment="1">
      <alignment vertical="center"/>
    </xf>
    <xf numFmtId="4" fontId="47" fillId="24" borderId="3" xfId="0" applyNumberFormat="1" applyFont="1" applyFill="1" applyBorder="1" applyAlignment="1" applyProtection="1">
      <alignment horizontal="right" vertical="center" wrapText="1"/>
      <protection locked="0"/>
    </xf>
    <xf numFmtId="170" fontId="17" fillId="0" borderId="13" xfId="0" applyNumberFormat="1" applyFont="1" applyFill="1" applyBorder="1" applyAlignment="1" applyProtection="1">
      <alignment horizontal="center" vertical="center" wrapText="1"/>
    </xf>
    <xf numFmtId="4" fontId="80" fillId="34" borderId="28" xfId="0" applyNumberFormat="1" applyFont="1" applyFill="1" applyBorder="1" applyAlignment="1">
      <alignment vertical="center"/>
    </xf>
    <xf numFmtId="0" fontId="55" fillId="0" borderId="0" xfId="0" applyFont="1" applyAlignment="1">
      <alignment horizontal="center" vertical="center" wrapText="1"/>
    </xf>
    <xf numFmtId="0" fontId="1" fillId="18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5" borderId="202" xfId="0" applyFont="1" applyFill="1" applyBorder="1" applyAlignment="1">
      <alignment vertical="center" wrapText="1"/>
    </xf>
    <xf numFmtId="4" fontId="68" fillId="5" borderId="27" xfId="0" applyNumberFormat="1" applyFont="1" applyFill="1" applyBorder="1" applyAlignment="1">
      <alignment vertical="center" wrapText="1"/>
    </xf>
    <xf numFmtId="4" fontId="20" fillId="5" borderId="27" xfId="0" applyNumberFormat="1" applyFont="1" applyFill="1" applyBorder="1" applyAlignment="1">
      <alignment horizontal="left" vertical="center" wrapText="1" indent="1"/>
    </xf>
    <xf numFmtId="0" fontId="21" fillId="0" borderId="111" xfId="0" applyFont="1" applyBorder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0" fontId="14" fillId="11" borderId="16" xfId="0" applyFont="1" applyFill="1" applyBorder="1" applyAlignment="1">
      <alignment vertical="center"/>
    </xf>
    <xf numFmtId="164" fontId="1" fillId="18" borderId="261" xfId="0" applyNumberFormat="1" applyFont="1" applyFill="1" applyBorder="1" applyAlignment="1">
      <alignment horizontal="center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55" fillId="11" borderId="48" xfId="0" applyFont="1" applyFill="1" applyBorder="1" applyAlignment="1">
      <alignment horizontal="center" vertical="center" wrapText="1"/>
    </xf>
    <xf numFmtId="0" fontId="55" fillId="11" borderId="0" xfId="0" applyFont="1" applyFill="1" applyAlignment="1">
      <alignment horizontal="center" vertical="center" wrapText="1"/>
    </xf>
    <xf numFmtId="164" fontId="1" fillId="18" borderId="85" xfId="0" applyNumberFormat="1" applyFont="1" applyFill="1" applyBorder="1" applyAlignment="1">
      <alignment horizontal="center" vertical="center" wrapText="1"/>
    </xf>
    <xf numFmtId="164" fontId="52" fillId="18" borderId="54" xfId="0" applyNumberFormat="1" applyFont="1" applyFill="1" applyBorder="1" applyAlignment="1">
      <alignment horizontal="center" vertical="center" wrapText="1"/>
    </xf>
    <xf numFmtId="164" fontId="1" fillId="18" borderId="37" xfId="0" applyNumberFormat="1" applyFont="1" applyFill="1" applyBorder="1" applyAlignment="1">
      <alignment horizontal="center" vertical="center" wrapText="1"/>
    </xf>
    <xf numFmtId="164" fontId="52" fillId="18" borderId="25" xfId="0" applyNumberFormat="1" applyFont="1" applyFill="1" applyBorder="1" applyAlignment="1">
      <alignment horizontal="center" vertical="center" wrapText="1"/>
    </xf>
    <xf numFmtId="164" fontId="1" fillId="18" borderId="40" xfId="0" applyNumberFormat="1" applyFont="1" applyFill="1" applyBorder="1" applyAlignment="1">
      <alignment horizontal="center" vertical="center" wrapText="1"/>
    </xf>
    <xf numFmtId="164" fontId="1" fillId="18" borderId="175" xfId="0" applyNumberFormat="1" applyFont="1" applyFill="1" applyBorder="1" applyAlignment="1">
      <alignment horizontal="center" vertical="center" wrapText="1"/>
    </xf>
    <xf numFmtId="164" fontId="6" fillId="5" borderId="86" xfId="0" applyNumberFormat="1" applyFont="1" applyFill="1" applyBorder="1" applyAlignment="1">
      <alignment vertical="center" wrapText="1"/>
    </xf>
    <xf numFmtId="164" fontId="25" fillId="17" borderId="8" xfId="0" applyNumberFormat="1" applyFont="1" applyFill="1" applyBorder="1" applyAlignment="1">
      <alignment vertical="center" wrapText="1"/>
    </xf>
    <xf numFmtId="3" fontId="55" fillId="18" borderId="38" xfId="0" applyNumberFormat="1" applyFont="1" applyFill="1" applyBorder="1" applyAlignment="1" applyProtection="1">
      <alignment horizontal="right" vertical="center" wrapText="1"/>
    </xf>
    <xf numFmtId="3" fontId="55" fillId="18" borderId="32" xfId="0" applyNumberFormat="1" applyFont="1" applyFill="1" applyBorder="1" applyAlignment="1" applyProtection="1">
      <alignment horizontal="right" vertical="center" wrapText="1"/>
    </xf>
    <xf numFmtId="3" fontId="55" fillId="18" borderId="55" xfId="0" applyNumberFormat="1" applyFont="1" applyFill="1" applyBorder="1" applyAlignment="1" applyProtection="1">
      <alignment horizontal="right" vertical="center" wrapText="1"/>
    </xf>
    <xf numFmtId="3" fontId="55" fillId="18" borderId="33" xfId="0" applyNumberFormat="1" applyFont="1" applyFill="1" applyBorder="1" applyAlignment="1" applyProtection="1">
      <alignment horizontal="right" vertical="center" wrapText="1"/>
    </xf>
    <xf numFmtId="3" fontId="55" fillId="18" borderId="59" xfId="0" applyNumberFormat="1" applyFont="1" applyFill="1" applyBorder="1" applyAlignment="1" applyProtection="1">
      <alignment horizontal="right" vertical="center" wrapText="1"/>
    </xf>
    <xf numFmtId="3" fontId="55" fillId="18" borderId="64" xfId="0" applyNumberFormat="1" applyFont="1" applyFill="1" applyBorder="1" applyAlignment="1" applyProtection="1">
      <alignment horizontal="right" vertical="center" wrapText="1"/>
    </xf>
    <xf numFmtId="3" fontId="55" fillId="18" borderId="205" xfId="0" applyNumberFormat="1" applyFont="1" applyFill="1" applyBorder="1" applyAlignment="1" applyProtection="1">
      <alignment horizontal="right" vertical="center" wrapText="1"/>
    </xf>
    <xf numFmtId="3" fontId="55" fillId="18" borderId="142" xfId="0" applyNumberFormat="1" applyFont="1" applyFill="1" applyBorder="1" applyAlignment="1" applyProtection="1">
      <alignment horizontal="right" vertical="center" wrapText="1"/>
    </xf>
    <xf numFmtId="3" fontId="55" fillId="18" borderId="143" xfId="0" applyNumberFormat="1" applyFont="1" applyFill="1" applyBorder="1" applyAlignment="1" applyProtection="1">
      <alignment horizontal="right" vertical="center" wrapText="1"/>
    </xf>
    <xf numFmtId="3" fontId="55" fillId="18" borderId="145" xfId="0" applyNumberFormat="1" applyFont="1" applyFill="1" applyBorder="1" applyAlignment="1" applyProtection="1">
      <alignment horizontal="right" vertical="center" wrapText="1"/>
    </xf>
    <xf numFmtId="3" fontId="55" fillId="5" borderId="224" xfId="0" applyNumberFormat="1" applyFont="1" applyFill="1" applyBorder="1" applyAlignment="1" applyProtection="1">
      <alignment horizontal="right" vertical="center" wrapText="1"/>
    </xf>
    <xf numFmtId="3" fontId="63" fillId="18" borderId="120" xfId="0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Alignment="1" applyProtection="1">
      <alignment horizontal="right" vertical="center" wrapText="1"/>
    </xf>
    <xf numFmtId="171" fontId="17" fillId="0" borderId="13" xfId="0" applyNumberFormat="1" applyFont="1" applyFill="1" applyBorder="1" applyAlignment="1" applyProtection="1">
      <alignment horizontal="center" vertical="center" wrapText="1"/>
    </xf>
    <xf numFmtId="0" fontId="50" fillId="15" borderId="16" xfId="0" applyFont="1" applyFill="1" applyBorder="1" applyAlignment="1" applyProtection="1">
      <alignment horizontal="center" vertical="center"/>
    </xf>
    <xf numFmtId="171" fontId="5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3" fontId="67" fillId="19" borderId="52" xfId="0" applyNumberFormat="1" applyFont="1" applyFill="1" applyBorder="1" applyAlignment="1" applyProtection="1">
      <alignment horizontal="right" vertical="center" wrapText="1"/>
    </xf>
    <xf numFmtId="3" fontId="67" fillId="19" borderId="10" xfId="0" applyNumberFormat="1" applyFont="1" applyFill="1" applyBorder="1" applyAlignment="1" applyProtection="1">
      <alignment horizontal="right" vertical="center" wrapText="1"/>
    </xf>
    <xf numFmtId="3" fontId="67" fillId="19" borderId="41" xfId="0" applyNumberFormat="1" applyFont="1" applyFill="1" applyBorder="1" applyAlignment="1" applyProtection="1">
      <alignment horizontal="right" vertical="center" wrapText="1"/>
    </xf>
    <xf numFmtId="3" fontId="6" fillId="19" borderId="20" xfId="0" applyNumberFormat="1" applyFont="1" applyFill="1" applyBorder="1" applyAlignment="1" applyProtection="1">
      <alignment vertical="center" wrapText="1"/>
    </xf>
    <xf numFmtId="3" fontId="67" fillId="19" borderId="13" xfId="0" applyNumberFormat="1" applyFont="1" applyFill="1" applyBorder="1" applyAlignment="1" applyProtection="1">
      <alignment horizontal="right" vertical="center" wrapText="1"/>
    </xf>
    <xf numFmtId="3" fontId="6" fillId="19" borderId="12" xfId="0" applyNumberFormat="1" applyFont="1" applyFill="1" applyBorder="1" applyAlignment="1" applyProtection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1" fillId="0" borderId="213" xfId="0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4" fontId="17" fillId="24" borderId="45" xfId="0" applyNumberFormat="1" applyFont="1" applyFill="1" applyBorder="1" applyAlignment="1" applyProtection="1">
      <alignment horizontal="left" vertical="top" wrapText="1"/>
      <protection locked="0"/>
    </xf>
    <xf numFmtId="4" fontId="17" fillId="24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71" fillId="23" borderId="0" xfId="0" applyFont="1" applyFill="1" applyBorder="1" applyAlignment="1" applyProtection="1">
      <alignment horizontal="center" vertical="center" wrapText="1"/>
    </xf>
    <xf numFmtId="0" fontId="70" fillId="23" borderId="0" xfId="0" applyFont="1" applyFill="1" applyBorder="1" applyAlignment="1" applyProtection="1">
      <alignment horizontal="center" vertical="center" wrapText="1"/>
    </xf>
    <xf numFmtId="0" fontId="22" fillId="15" borderId="0" xfId="0" applyFont="1" applyFill="1" applyBorder="1" applyAlignment="1" applyProtection="1">
      <alignment horizontal="center" vertical="center" wrapText="1"/>
    </xf>
    <xf numFmtId="0" fontId="79" fillId="5" borderId="49" xfId="0" applyFont="1" applyFill="1" applyBorder="1" applyAlignment="1" applyProtection="1">
      <alignment horizontal="right" vertical="center" wrapText="1"/>
    </xf>
    <xf numFmtId="0" fontId="77" fillId="5" borderId="0" xfId="0" applyFont="1" applyFill="1" applyBorder="1" applyAlignment="1" applyProtection="1">
      <alignment horizontal="right" vertical="center" wrapText="1"/>
    </xf>
    <xf numFmtId="0" fontId="77" fillId="5" borderId="197" xfId="0" applyFont="1" applyFill="1" applyBorder="1" applyAlignment="1" applyProtection="1">
      <alignment horizontal="right" vertical="center" wrapText="1"/>
    </xf>
    <xf numFmtId="0" fontId="77" fillId="5" borderId="195" xfId="0" applyFont="1" applyFill="1" applyBorder="1" applyAlignment="1" applyProtection="1">
      <alignment horizontal="right" vertical="center" wrapText="1"/>
    </xf>
    <xf numFmtId="0" fontId="77" fillId="5" borderId="47" xfId="0" applyFont="1" applyFill="1" applyBorder="1" applyAlignment="1" applyProtection="1">
      <alignment horizontal="right" vertical="center" wrapText="1"/>
    </xf>
    <xf numFmtId="3" fontId="77" fillId="5" borderId="69" xfId="0" applyNumberFormat="1" applyFont="1" applyFill="1" applyBorder="1" applyAlignment="1" applyProtection="1">
      <alignment horizontal="center" vertical="center" wrapText="1"/>
    </xf>
    <xf numFmtId="3" fontId="77" fillId="5" borderId="215" xfId="0" applyNumberFormat="1" applyFont="1" applyFill="1" applyBorder="1" applyAlignment="1" applyProtection="1">
      <alignment horizontal="center" vertical="center" wrapText="1"/>
    </xf>
    <xf numFmtId="0" fontId="6" fillId="17" borderId="47" xfId="0" applyFont="1" applyFill="1" applyBorder="1" applyAlignment="1" applyProtection="1">
      <alignment horizontal="right" vertical="center" wrapText="1"/>
    </xf>
    <xf numFmtId="0" fontId="1" fillId="0" borderId="41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2" fillId="15" borderId="41" xfId="0" applyFont="1" applyFill="1" applyBorder="1" applyAlignment="1" applyProtection="1">
      <alignment horizontal="center" vertical="center" wrapText="1"/>
    </xf>
    <xf numFmtId="0" fontId="12" fillId="15" borderId="10" xfId="0" applyFont="1" applyFill="1" applyBorder="1" applyAlignment="1" applyProtection="1">
      <alignment horizontal="center" vertical="center" wrapText="1"/>
    </xf>
    <xf numFmtId="0" fontId="12" fillId="15" borderId="37" xfId="0" applyFont="1" applyFill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7" fillId="17" borderId="4" xfId="0" applyFont="1" applyFill="1" applyBorder="1" applyAlignment="1" applyProtection="1">
      <alignment horizontal="left" vertical="center"/>
    </xf>
    <xf numFmtId="0" fontId="7" fillId="17" borderId="5" xfId="0" applyFont="1" applyFill="1" applyBorder="1" applyAlignment="1" applyProtection="1">
      <alignment horizontal="left" vertical="center"/>
    </xf>
    <xf numFmtId="0" fontId="6" fillId="5" borderId="20" xfId="0" applyFont="1" applyFill="1" applyBorder="1" applyAlignment="1" applyProtection="1">
      <alignment horizontal="right" vertical="center" wrapText="1"/>
    </xf>
    <xf numFmtId="0" fontId="6" fillId="5" borderId="21" xfId="0" applyFont="1" applyFill="1" applyBorder="1" applyAlignment="1" applyProtection="1">
      <alignment horizontal="right" vertical="center" wrapText="1"/>
    </xf>
    <xf numFmtId="0" fontId="4" fillId="0" borderId="42" xfId="0" applyFont="1" applyBorder="1" applyAlignment="1" applyProtection="1">
      <alignment horizontal="left" vertical="top" wrapText="1"/>
    </xf>
    <xf numFmtId="0" fontId="4" fillId="0" borderId="43" xfId="0" applyFont="1" applyBorder="1" applyAlignment="1" applyProtection="1">
      <alignment horizontal="left" vertical="top" wrapText="1"/>
    </xf>
    <xf numFmtId="0" fontId="4" fillId="2" borderId="42" xfId="0" applyFont="1" applyFill="1" applyBorder="1" applyAlignment="1" applyProtection="1">
      <alignment horizontal="left" vertical="top" wrapText="1"/>
    </xf>
    <xf numFmtId="0" fontId="4" fillId="2" borderId="43" xfId="0" applyFont="1" applyFill="1" applyBorder="1" applyAlignment="1" applyProtection="1">
      <alignment horizontal="left" vertical="top" wrapText="1"/>
    </xf>
    <xf numFmtId="0" fontId="12" fillId="0" borderId="262" xfId="0" applyFont="1" applyBorder="1" applyAlignment="1" applyProtection="1">
      <alignment horizontal="left" vertical="top" wrapText="1"/>
    </xf>
    <xf numFmtId="0" fontId="12" fillId="0" borderId="46" xfId="0" applyFont="1" applyBorder="1" applyAlignment="1" applyProtection="1">
      <alignment horizontal="left" vertical="top" wrapText="1"/>
    </xf>
    <xf numFmtId="0" fontId="12" fillId="0" borderId="50" xfId="0" applyFont="1" applyBorder="1" applyAlignment="1" applyProtection="1">
      <alignment horizontal="left" vertical="top" wrapText="1"/>
    </xf>
    <xf numFmtId="0" fontId="12" fillId="0" borderId="264" xfId="0" applyFont="1" applyBorder="1" applyAlignment="1" applyProtection="1">
      <alignment horizontal="left" vertical="top" wrapText="1"/>
    </xf>
    <xf numFmtId="0" fontId="12" fillId="0" borderId="21" xfId="0" applyFont="1" applyBorder="1" applyAlignment="1" applyProtection="1">
      <alignment horizontal="left" vertical="top" wrapText="1"/>
    </xf>
    <xf numFmtId="0" fontId="12" fillId="0" borderId="22" xfId="0" applyFont="1" applyBorder="1" applyAlignment="1" applyProtection="1">
      <alignment horizontal="left" vertical="top" wrapText="1"/>
    </xf>
    <xf numFmtId="0" fontId="12" fillId="2" borderId="263" xfId="0" applyFont="1" applyFill="1" applyBorder="1" applyAlignment="1" applyProtection="1">
      <alignment horizontal="left" vertical="top" wrapText="1"/>
    </xf>
    <xf numFmtId="0" fontId="12" fillId="2" borderId="52" xfId="0" applyFont="1" applyFill="1" applyBorder="1" applyAlignment="1" applyProtection="1">
      <alignment horizontal="left" vertical="top" wrapText="1"/>
    </xf>
    <xf numFmtId="0" fontId="12" fillId="2" borderId="39" xfId="0" applyFont="1" applyFill="1" applyBorder="1" applyAlignment="1" applyProtection="1">
      <alignment horizontal="left" vertical="top" wrapText="1"/>
    </xf>
    <xf numFmtId="0" fontId="12" fillId="2" borderId="53" xfId="0" applyFont="1" applyFill="1" applyBorder="1" applyAlignment="1" applyProtection="1">
      <alignment horizontal="left" vertical="top" wrapText="1"/>
    </xf>
    <xf numFmtId="0" fontId="12" fillId="2" borderId="47" xfId="0" applyFont="1" applyFill="1" applyBorder="1" applyAlignment="1" applyProtection="1">
      <alignment horizontal="left" vertical="top" wrapText="1"/>
    </xf>
    <xf numFmtId="0" fontId="12" fillId="2" borderId="19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/>
    </xf>
    <xf numFmtId="0" fontId="12" fillId="15" borderId="41" xfId="0" applyFont="1" applyFill="1" applyBorder="1" applyAlignment="1" applyProtection="1">
      <alignment horizontal="center" vertical="top" wrapText="1"/>
    </xf>
    <xf numFmtId="0" fontId="12" fillId="15" borderId="37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center"/>
    </xf>
    <xf numFmtId="0" fontId="7" fillId="17" borderId="20" xfId="0" applyFont="1" applyFill="1" applyBorder="1" applyAlignment="1" applyProtection="1">
      <alignment horizontal="left" vertical="center" wrapText="1"/>
    </xf>
    <xf numFmtId="0" fontId="7" fillId="17" borderId="22" xfId="0" applyFont="1" applyFill="1" applyBorder="1" applyAlignment="1" applyProtection="1">
      <alignment horizontal="left" vertical="center" wrapText="1"/>
    </xf>
    <xf numFmtId="0" fontId="7" fillId="17" borderId="4" xfId="0" applyFont="1" applyFill="1" applyBorder="1" applyAlignment="1" applyProtection="1">
      <alignment horizontal="left" vertical="top" wrapText="1"/>
    </xf>
    <xf numFmtId="0" fontId="7" fillId="17" borderId="5" xfId="0" applyFont="1" applyFill="1" applyBorder="1" applyAlignment="1" applyProtection="1">
      <alignment horizontal="left" vertical="top" wrapText="1"/>
    </xf>
    <xf numFmtId="0" fontId="1" fillId="0" borderId="45" xfId="0" applyFont="1" applyFill="1" applyBorder="1" applyAlignment="1" applyProtection="1">
      <alignment horizontal="left" vertical="top" wrapText="1"/>
    </xf>
    <xf numFmtId="0" fontId="1" fillId="0" borderId="16" xfId="0" applyFont="1" applyFill="1" applyBorder="1" applyAlignment="1" applyProtection="1">
      <alignment horizontal="left" vertical="top" wrapText="1"/>
    </xf>
    <xf numFmtId="0" fontId="1" fillId="0" borderId="24" xfId="0" applyFont="1" applyFill="1" applyBorder="1" applyAlignment="1" applyProtection="1">
      <alignment horizontal="left" vertical="top" wrapText="1"/>
    </xf>
    <xf numFmtId="0" fontId="1" fillId="0" borderId="54" xfId="0" applyFont="1" applyFill="1" applyBorder="1" applyAlignment="1" applyProtection="1">
      <alignment horizontal="left" vertical="top" wrapText="1"/>
    </xf>
    <xf numFmtId="0" fontId="1" fillId="0" borderId="40" xfId="0" applyFont="1" applyFill="1" applyBorder="1" applyAlignment="1" applyProtection="1">
      <alignment horizontal="left" vertical="top" wrapText="1"/>
    </xf>
    <xf numFmtId="0" fontId="5" fillId="30" borderId="12" xfId="0" applyFont="1" applyFill="1" applyBorder="1" applyAlignment="1" applyProtection="1">
      <alignment horizontal="right" vertical="center" wrapText="1"/>
    </xf>
    <xf numFmtId="0" fontId="5" fillId="30" borderId="48" xfId="0" applyFont="1" applyFill="1" applyBorder="1" applyAlignment="1" applyProtection="1">
      <alignment horizontal="right" vertical="center" wrapText="1"/>
    </xf>
    <xf numFmtId="0" fontId="5" fillId="30" borderId="123" xfId="0" applyFont="1" applyFill="1" applyBorder="1" applyAlignment="1" applyProtection="1">
      <alignment horizontal="right" vertical="center" wrapText="1"/>
    </xf>
    <xf numFmtId="0" fontId="61" fillId="5" borderId="5" xfId="0" quotePrefix="1" applyFont="1" applyFill="1" applyBorder="1" applyAlignment="1" applyProtection="1">
      <alignment horizontal="right" vertical="center"/>
    </xf>
    <xf numFmtId="0" fontId="61" fillId="5" borderId="5" xfId="0" applyFont="1" applyFill="1" applyBorder="1" applyAlignment="1" applyProtection="1">
      <alignment horizontal="right" vertical="center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</xf>
    <xf numFmtId="0" fontId="1" fillId="0" borderId="51" xfId="0" applyFont="1" applyFill="1" applyBorder="1" applyAlignment="1" applyProtection="1">
      <alignment horizontal="left" vertical="top" wrapText="1"/>
    </xf>
    <xf numFmtId="0" fontId="1" fillId="0" borderId="43" xfId="0" applyFont="1" applyFill="1" applyBorder="1" applyAlignment="1" applyProtection="1">
      <alignment horizontal="left" vertical="top" wrapText="1"/>
    </xf>
    <xf numFmtId="0" fontId="12" fillId="15" borderId="9" xfId="0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left" vertical="top" wrapText="1"/>
    </xf>
    <xf numFmtId="0" fontId="1" fillId="0" borderId="43" xfId="0" applyFont="1" applyBorder="1" applyAlignment="1" applyProtection="1">
      <alignment horizontal="left" vertical="top" wrapText="1"/>
    </xf>
    <xf numFmtId="0" fontId="1" fillId="0" borderId="44" xfId="0" applyFont="1" applyBorder="1" applyAlignment="1" applyProtection="1">
      <alignment horizontal="left" vertical="top" wrapText="1"/>
    </xf>
    <xf numFmtId="0" fontId="84" fillId="23" borderId="3" xfId="0" applyFont="1" applyFill="1" applyBorder="1" applyAlignment="1" applyProtection="1">
      <alignment horizontal="center" vertical="center" wrapText="1"/>
    </xf>
    <xf numFmtId="0" fontId="84" fillId="23" borderId="4" xfId="0" applyFont="1" applyFill="1" applyBorder="1" applyAlignment="1" applyProtection="1">
      <alignment horizontal="center" vertical="center" wrapText="1"/>
    </xf>
    <xf numFmtId="0" fontId="84" fillId="23" borderId="6" xfId="0" applyFont="1" applyFill="1" applyBorder="1" applyAlignment="1" applyProtection="1">
      <alignment horizontal="center" vertical="center" wrapText="1"/>
    </xf>
    <xf numFmtId="164" fontId="49" fillId="0" borderId="150" xfId="0" applyNumberFormat="1" applyFont="1" applyFill="1" applyBorder="1" applyAlignment="1" applyProtection="1">
      <alignment horizontal="right" vertical="center" wrapText="1"/>
    </xf>
    <xf numFmtId="0" fontId="6" fillId="3" borderId="58" xfId="0" applyFont="1" applyFill="1" applyBorder="1" applyAlignment="1" applyProtection="1">
      <alignment horizontal="left" vertical="center"/>
    </xf>
    <xf numFmtId="0" fontId="6" fillId="3" borderId="67" xfId="0" applyFont="1" applyFill="1" applyBorder="1" applyAlignment="1" applyProtection="1">
      <alignment horizontal="left" vertical="center"/>
    </xf>
    <xf numFmtId="0" fontId="12" fillId="15" borderId="60" xfId="0" applyFont="1" applyFill="1" applyBorder="1" applyAlignment="1" applyProtection="1">
      <alignment horizontal="center" vertical="center" wrapText="1"/>
    </xf>
    <xf numFmtId="0" fontId="1" fillId="0" borderId="44" xfId="0" applyFont="1" applyFill="1" applyBorder="1" applyAlignment="1" applyProtection="1">
      <alignment horizontal="left" vertical="top" wrapText="1"/>
    </xf>
    <xf numFmtId="0" fontId="1" fillId="0" borderId="110" xfId="0" applyFont="1" applyBorder="1" applyAlignment="1" applyProtection="1">
      <alignment horizontal="left" vertical="top" wrapText="1"/>
    </xf>
    <xf numFmtId="0" fontId="1" fillId="0" borderId="61" xfId="0" applyFont="1" applyBorder="1" applyAlignment="1" applyProtection="1">
      <alignment horizontal="left" vertical="top" wrapText="1"/>
    </xf>
    <xf numFmtId="0" fontId="1" fillId="0" borderId="110" xfId="0" applyFont="1" applyFill="1" applyBorder="1" applyAlignment="1" applyProtection="1">
      <alignment horizontal="left" vertical="top" wrapText="1"/>
    </xf>
    <xf numFmtId="0" fontId="1" fillId="0" borderId="61" xfId="0" applyFont="1" applyFill="1" applyBorder="1" applyAlignment="1" applyProtection="1">
      <alignment horizontal="left" vertical="top" wrapText="1"/>
    </xf>
    <xf numFmtId="0" fontId="22" fillId="24" borderId="48" xfId="0" applyFont="1" applyFill="1" applyBorder="1" applyAlignment="1" applyProtection="1">
      <alignment horizontal="center" vertical="center" wrapText="1"/>
      <protection locked="0"/>
    </xf>
    <xf numFmtId="0" fontId="81" fillId="0" borderId="0" xfId="0" applyFont="1" applyFill="1" applyAlignment="1" applyProtection="1">
      <alignment horizontal="right" vertical="center" wrapText="1" indent="1"/>
    </xf>
    <xf numFmtId="14" fontId="75" fillId="0" borderId="0" xfId="0" applyNumberFormat="1" applyFont="1" applyAlignment="1" applyProtection="1">
      <alignment horizontal="center" vertical="center"/>
    </xf>
    <xf numFmtId="0" fontId="84" fillId="23" borderId="14" xfId="0" applyFont="1" applyFill="1" applyBorder="1" applyAlignment="1" applyProtection="1">
      <alignment horizontal="center" vertical="center" wrapText="1"/>
    </xf>
    <xf numFmtId="0" fontId="84" fillId="23" borderId="17" xfId="0" applyFont="1" applyFill="1" applyBorder="1" applyAlignment="1" applyProtection="1">
      <alignment horizontal="center" vertical="center" wrapText="1"/>
    </xf>
    <xf numFmtId="0" fontId="84" fillId="23" borderId="15" xfId="0" applyFont="1" applyFill="1" applyBorder="1" applyAlignment="1" applyProtection="1">
      <alignment horizontal="center" vertical="center" wrapText="1"/>
    </xf>
    <xf numFmtId="0" fontId="71" fillId="23" borderId="11" xfId="0" applyFont="1" applyFill="1" applyBorder="1" applyAlignment="1" applyProtection="1">
      <alignment horizontal="center" vertical="center" wrapText="1"/>
    </xf>
    <xf numFmtId="0" fontId="71" fillId="23" borderId="7" xfId="0" applyFont="1" applyFill="1" applyBorder="1" applyAlignment="1" applyProtection="1">
      <alignment horizontal="center" vertical="center" wrapText="1"/>
    </xf>
    <xf numFmtId="0" fontId="71" fillId="23" borderId="4" xfId="0" applyFont="1" applyFill="1" applyBorder="1" applyAlignment="1" applyProtection="1">
      <alignment horizontal="center" vertical="center" wrapText="1"/>
    </xf>
    <xf numFmtId="0" fontId="71" fillId="23" borderId="5" xfId="0" applyFont="1" applyFill="1" applyBorder="1" applyAlignment="1" applyProtection="1">
      <alignment horizontal="center" vertical="center" wrapText="1"/>
    </xf>
    <xf numFmtId="0" fontId="71" fillId="23" borderId="6" xfId="0" applyFont="1" applyFill="1" applyBorder="1" applyAlignment="1" applyProtection="1">
      <alignment horizontal="center" vertical="center" wrapText="1"/>
    </xf>
    <xf numFmtId="0" fontId="84" fillId="23" borderId="131" xfId="0" applyFont="1" applyFill="1" applyBorder="1" applyAlignment="1" applyProtection="1">
      <alignment horizontal="center" vertical="center" wrapText="1"/>
    </xf>
    <xf numFmtId="0" fontId="84" fillId="23" borderId="91" xfId="0" applyFont="1" applyFill="1" applyBorder="1" applyAlignment="1" applyProtection="1">
      <alignment horizontal="center" vertical="center" wrapText="1"/>
    </xf>
    <xf numFmtId="0" fontId="84" fillId="23" borderId="5" xfId="0" applyFont="1" applyFill="1" applyBorder="1" applyAlignment="1" applyProtection="1">
      <alignment horizontal="center" vertical="center" wrapText="1"/>
    </xf>
    <xf numFmtId="14" fontId="54" fillId="18" borderId="0" xfId="0" applyNumberFormat="1" applyFont="1" applyFill="1" applyBorder="1" applyAlignment="1" applyProtection="1">
      <alignment horizontal="center" vertical="center" wrapText="1"/>
    </xf>
    <xf numFmtId="172" fontId="22" fillId="2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" xfId="0" applyFont="1" applyFill="1" applyBorder="1" applyAlignment="1" applyProtection="1">
      <alignment horizontal="center" vertical="center" wrapText="1"/>
      <protection locked="0"/>
    </xf>
    <xf numFmtId="164" fontId="49" fillId="19" borderId="150" xfId="0" applyNumberFormat="1" applyFont="1" applyFill="1" applyBorder="1" applyAlignment="1" applyProtection="1">
      <alignment horizontal="right" vertical="center" wrapText="1"/>
    </xf>
    <xf numFmtId="0" fontId="6" fillId="5" borderId="12" xfId="0" applyFont="1" applyFill="1" applyBorder="1" applyAlignment="1" applyProtection="1">
      <alignment horizontal="right" vertical="center" wrapText="1"/>
    </xf>
    <xf numFmtId="0" fontId="6" fillId="5" borderId="48" xfId="0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60" xfId="0" applyFont="1" applyFill="1" applyBorder="1" applyAlignment="1" applyProtection="1">
      <alignment horizontal="center" vertical="center" wrapText="1"/>
    </xf>
    <xf numFmtId="0" fontId="1" fillId="0" borderId="56" xfId="0" applyFont="1" applyFill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center" vertical="center" wrapText="1"/>
    </xf>
    <xf numFmtId="0" fontId="1" fillId="0" borderId="60" xfId="0" applyFont="1" applyBorder="1" applyAlignment="1" applyProtection="1">
      <alignment horizontal="center" vertical="center" wrapText="1"/>
    </xf>
    <xf numFmtId="0" fontId="7" fillId="17" borderId="6" xfId="0" applyFont="1" applyFill="1" applyBorder="1" applyAlignment="1" applyProtection="1">
      <alignment horizontal="left" vertical="center"/>
    </xf>
    <xf numFmtId="0" fontId="6" fillId="30" borderId="4" xfId="0" applyFont="1" applyFill="1" applyBorder="1" applyAlignment="1" applyProtection="1">
      <alignment horizontal="right" vertical="center" wrapText="1"/>
    </xf>
    <xf numFmtId="0" fontId="6" fillId="30" borderId="5" xfId="0" applyFont="1" applyFill="1" applyBorder="1" applyAlignment="1" applyProtection="1">
      <alignment horizontal="right" vertical="center" wrapText="1"/>
    </xf>
    <xf numFmtId="0" fontId="6" fillId="30" borderId="124" xfId="0" applyFont="1" applyFill="1" applyBorder="1" applyAlignment="1" applyProtection="1">
      <alignment horizontal="right" vertical="center" wrapText="1"/>
    </xf>
    <xf numFmtId="0" fontId="12" fillId="15" borderId="56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left" vertical="top" wrapText="1"/>
    </xf>
    <xf numFmtId="0" fontId="4" fillId="0" borderId="43" xfId="0" applyFont="1" applyFill="1" applyBorder="1" applyAlignment="1" applyProtection="1">
      <alignment horizontal="left" vertical="top" wrapText="1"/>
    </xf>
    <xf numFmtId="0" fontId="4" fillId="0" borderId="61" xfId="0" applyFont="1" applyFill="1" applyBorder="1" applyAlignment="1" applyProtection="1">
      <alignment horizontal="left" vertical="top" wrapText="1"/>
    </xf>
    <xf numFmtId="0" fontId="4" fillId="18" borderId="81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 applyProtection="1">
      <alignment horizontal="center" vertical="center" wrapText="1"/>
    </xf>
    <xf numFmtId="0" fontId="4" fillId="18" borderId="34" xfId="0" applyFont="1" applyFill="1" applyBorder="1" applyAlignment="1" applyProtection="1">
      <alignment horizontal="center" vertical="center" wrapText="1"/>
    </xf>
    <xf numFmtId="0" fontId="18" fillId="15" borderId="3" xfId="0" applyFont="1" applyFill="1" applyBorder="1" applyAlignment="1" applyProtection="1">
      <alignment horizontal="center" vertical="center" wrapText="1"/>
    </xf>
    <xf numFmtId="0" fontId="88" fillId="23" borderId="9" xfId="0" applyFont="1" applyFill="1" applyBorder="1" applyAlignment="1" applyProtection="1">
      <alignment horizontal="center" vertical="center" wrapText="1"/>
    </xf>
    <xf numFmtId="0" fontId="88" fillId="23" borderId="8" xfId="0" applyFont="1" applyFill="1" applyBorder="1" applyAlignment="1" applyProtection="1">
      <alignment horizontal="center" vertical="center" wrapText="1"/>
    </xf>
    <xf numFmtId="0" fontId="81" fillId="0" borderId="0" xfId="0" applyFont="1" applyFill="1" applyAlignment="1" applyProtection="1">
      <alignment horizontal="center" vertical="center" wrapText="1"/>
    </xf>
    <xf numFmtId="164" fontId="49" fillId="19" borderId="176" xfId="0" applyNumberFormat="1" applyFont="1" applyFill="1" applyBorder="1" applyAlignment="1" applyProtection="1">
      <alignment horizontal="right" vertical="center" wrapText="1"/>
    </xf>
    <xf numFmtId="164" fontId="49" fillId="19" borderId="177" xfId="0" applyNumberFormat="1" applyFont="1" applyFill="1" applyBorder="1" applyAlignment="1" applyProtection="1">
      <alignment horizontal="right" vertical="center" wrapText="1"/>
    </xf>
    <xf numFmtId="0" fontId="4" fillId="18" borderId="14" xfId="0" applyFont="1" applyFill="1" applyBorder="1" applyAlignment="1" applyProtection="1">
      <alignment horizontal="center" vertical="center" wrapText="1"/>
    </xf>
    <xf numFmtId="0" fontId="4" fillId="18" borderId="17" xfId="0" applyFont="1" applyFill="1" applyBorder="1" applyAlignment="1" applyProtection="1">
      <alignment horizontal="center" vertical="center" wrapText="1"/>
    </xf>
    <xf numFmtId="0" fontId="4" fillId="18" borderId="15" xfId="0" applyFont="1" applyFill="1" applyBorder="1" applyAlignment="1" applyProtection="1">
      <alignment horizontal="center" vertical="center" wrapText="1"/>
    </xf>
    <xf numFmtId="0" fontId="4" fillId="0" borderId="81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left" vertical="center"/>
    </xf>
    <xf numFmtId="0" fontId="6" fillId="3" borderId="46" xfId="0" applyFont="1" applyFill="1" applyBorder="1" applyAlignment="1" applyProtection="1">
      <alignment horizontal="left" vertical="center"/>
    </xf>
    <xf numFmtId="164" fontId="49" fillId="0" borderId="26" xfId="0" applyNumberFormat="1" applyFont="1" applyFill="1" applyBorder="1" applyAlignment="1" applyProtection="1">
      <alignment horizontal="right" vertical="center" wrapText="1"/>
    </xf>
    <xf numFmtId="164" fontId="49" fillId="0" borderId="39" xfId="0" applyNumberFormat="1" applyFont="1" applyFill="1" applyBorder="1" applyAlignment="1" applyProtection="1">
      <alignment horizontal="right" vertical="center" wrapText="1"/>
    </xf>
    <xf numFmtId="164" fontId="49" fillId="19" borderId="19" xfId="0" applyNumberFormat="1" applyFont="1" applyFill="1" applyBorder="1" applyAlignment="1" applyProtection="1">
      <alignment horizontal="right" vertical="center" wrapText="1"/>
    </xf>
    <xf numFmtId="0" fontId="4" fillId="18" borderId="99" xfId="0" applyFont="1" applyFill="1" applyBorder="1" applyAlignment="1" applyProtection="1">
      <alignment horizontal="center" vertical="center" wrapText="1"/>
    </xf>
    <xf numFmtId="0" fontId="4" fillId="18" borderId="164" xfId="0" applyFont="1" applyFill="1" applyBorder="1" applyAlignment="1" applyProtection="1">
      <alignment horizontal="center" vertical="center" wrapText="1"/>
    </xf>
    <xf numFmtId="0" fontId="4" fillId="18" borderId="104" xfId="0" applyFont="1" applyFill="1" applyBorder="1" applyAlignment="1" applyProtection="1">
      <alignment horizontal="center" vertical="center" wrapText="1"/>
    </xf>
    <xf numFmtId="0" fontId="4" fillId="18" borderId="5" xfId="0" applyFont="1" applyFill="1" applyBorder="1" applyAlignment="1" applyProtection="1">
      <alignment horizontal="center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0" fontId="4" fillId="18" borderId="146" xfId="0" applyFont="1" applyFill="1" applyBorder="1" applyAlignment="1" applyProtection="1">
      <alignment horizontal="center" vertical="center" wrapText="1"/>
    </xf>
    <xf numFmtId="3" fontId="20" fillId="0" borderId="77" xfId="0" applyNumberFormat="1" applyFont="1" applyFill="1" applyBorder="1" applyAlignment="1" applyProtection="1">
      <alignment horizontal="right" vertical="center" wrapText="1"/>
    </xf>
    <xf numFmtId="3" fontId="20" fillId="0" borderId="78" xfId="0" applyNumberFormat="1" applyFont="1" applyFill="1" applyBorder="1" applyAlignment="1" applyProtection="1">
      <alignment horizontal="right" vertical="center" wrapText="1"/>
    </xf>
    <xf numFmtId="3" fontId="20" fillId="18" borderId="77" xfId="0" applyNumberFormat="1" applyFont="1" applyFill="1" applyBorder="1" applyAlignment="1" applyProtection="1">
      <alignment horizontal="right" vertical="center" wrapText="1"/>
    </xf>
    <xf numFmtId="3" fontId="20" fillId="18" borderId="78" xfId="0" applyNumberFormat="1" applyFont="1" applyFill="1" applyBorder="1" applyAlignment="1" applyProtection="1">
      <alignment horizontal="right" vertical="center" wrapText="1"/>
    </xf>
    <xf numFmtId="0" fontId="21" fillId="5" borderId="202" xfId="0" applyFont="1" applyFill="1" applyBorder="1" applyAlignment="1" applyProtection="1">
      <alignment horizontal="center" vertical="center" wrapText="1"/>
    </xf>
    <xf numFmtId="0" fontId="21" fillId="5" borderId="230" xfId="0" applyFont="1" applyFill="1" applyBorder="1" applyAlignment="1" applyProtection="1">
      <alignment horizontal="center" vertical="center" wrapText="1"/>
    </xf>
    <xf numFmtId="164" fontId="49" fillId="0" borderId="151" xfId="0" applyNumberFormat="1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24" xfId="0" applyFont="1" applyFill="1" applyBorder="1" applyAlignment="1" applyProtection="1">
      <alignment horizontal="left" vertical="top" wrapText="1"/>
    </xf>
    <xf numFmtId="0" fontId="4" fillId="0" borderId="45" xfId="0" applyFont="1" applyBorder="1" applyAlignment="1" applyProtection="1">
      <alignment horizontal="left" vertical="top" wrapText="1"/>
    </xf>
    <xf numFmtId="0" fontId="4" fillId="0" borderId="215" xfId="0" applyFont="1" applyBorder="1" applyAlignment="1" applyProtection="1">
      <alignment horizontal="left" vertical="top" wrapText="1"/>
    </xf>
    <xf numFmtId="0" fontId="4" fillId="0" borderId="12" xfId="0" applyFont="1" applyBorder="1" applyAlignment="1" applyProtection="1">
      <alignment horizontal="left" vertical="top" wrapText="1"/>
    </xf>
    <xf numFmtId="0" fontId="4" fillId="0" borderId="232" xfId="0" applyFont="1" applyBorder="1" applyAlignment="1" applyProtection="1">
      <alignment horizontal="left" vertical="top" wrapText="1"/>
    </xf>
    <xf numFmtId="3" fontId="68" fillId="5" borderId="147" xfId="0" applyNumberFormat="1" applyFont="1" applyFill="1" applyBorder="1" applyAlignment="1" applyProtection="1">
      <alignment horizontal="center" vertical="center" wrapText="1"/>
    </xf>
    <xf numFmtId="3" fontId="68" fillId="5" borderId="191" xfId="0" applyNumberFormat="1" applyFont="1" applyFill="1" applyBorder="1" applyAlignment="1" applyProtection="1">
      <alignment horizontal="center" vertical="center" wrapText="1"/>
    </xf>
    <xf numFmtId="0" fontId="7" fillId="17" borderId="11" xfId="0" applyFont="1" applyFill="1" applyBorder="1" applyAlignment="1" applyProtection="1">
      <alignment horizontal="left" vertical="center"/>
    </xf>
    <xf numFmtId="0" fontId="7" fillId="17" borderId="7" xfId="0" applyFont="1" applyFill="1" applyBorder="1" applyAlignment="1" applyProtection="1">
      <alignment horizontal="left" vertical="center"/>
    </xf>
    <xf numFmtId="0" fontId="22" fillId="15" borderId="48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left" vertical="center"/>
    </xf>
    <xf numFmtId="0" fontId="84" fillId="23" borderId="9" xfId="0" applyFont="1" applyFill="1" applyBorder="1" applyAlignment="1" applyProtection="1">
      <alignment horizontal="center" vertical="center" wrapText="1"/>
    </xf>
    <xf numFmtId="0" fontId="84" fillId="23" borderId="8" xfId="0" applyFont="1" applyFill="1" applyBorder="1" applyAlignment="1" applyProtection="1">
      <alignment horizontal="center" vertical="center" wrapText="1"/>
    </xf>
    <xf numFmtId="0" fontId="18" fillId="15" borderId="9" xfId="0" applyFont="1" applyFill="1" applyBorder="1" applyAlignment="1" applyProtection="1">
      <alignment horizontal="center" vertical="center" wrapText="1"/>
    </xf>
    <xf numFmtId="0" fontId="18" fillId="15" borderId="8" xfId="0" applyFont="1" applyFill="1" applyBorder="1" applyAlignment="1" applyProtection="1">
      <alignment horizontal="center" vertical="center" wrapText="1"/>
    </xf>
    <xf numFmtId="0" fontId="4" fillId="0" borderId="51" xfId="0" applyFont="1" applyFill="1" applyBorder="1" applyAlignment="1" applyProtection="1">
      <alignment horizontal="left" vertical="top" wrapText="1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47" xfId="0" applyFont="1" applyBorder="1" applyAlignment="1" applyProtection="1">
      <alignment horizontal="left" vertical="top" wrapText="1"/>
    </xf>
    <xf numFmtId="0" fontId="6" fillId="5" borderId="15" xfId="0" applyFont="1" applyFill="1" applyBorder="1" applyAlignment="1" applyProtection="1">
      <alignment horizontal="right" vertical="center" wrapText="1"/>
    </xf>
    <xf numFmtId="0" fontId="6" fillId="5" borderId="72" xfId="0" applyFont="1" applyFill="1" applyBorder="1" applyAlignment="1" applyProtection="1">
      <alignment horizontal="right" vertical="center" wrapText="1"/>
    </xf>
    <xf numFmtId="0" fontId="6" fillId="5" borderId="73" xfId="0" applyFont="1" applyFill="1" applyBorder="1" applyAlignment="1" applyProtection="1">
      <alignment horizontal="right" vertical="center" wrapText="1"/>
    </xf>
    <xf numFmtId="0" fontId="6" fillId="5" borderId="74" xfId="0" applyFont="1" applyFill="1" applyBorder="1" applyAlignment="1" applyProtection="1">
      <alignment horizontal="right" vertical="center" wrapText="1"/>
    </xf>
    <xf numFmtId="0" fontId="1" fillId="0" borderId="41" xfId="0" applyFont="1" applyBorder="1" applyAlignment="1" applyProtection="1">
      <alignment horizontal="center" vertical="center" wrapText="1"/>
    </xf>
    <xf numFmtId="0" fontId="4" fillId="0" borderId="183" xfId="0" applyFont="1" applyFill="1" applyBorder="1" applyAlignment="1" applyProtection="1">
      <alignment horizontal="left" vertical="top" wrapText="1"/>
    </xf>
    <xf numFmtId="0" fontId="4" fillId="0" borderId="184" xfId="0" applyFont="1" applyFill="1" applyBorder="1" applyAlignment="1" applyProtection="1">
      <alignment horizontal="left" vertical="top" wrapText="1"/>
    </xf>
    <xf numFmtId="0" fontId="4" fillId="0" borderId="185" xfId="0" applyFont="1" applyFill="1" applyBorder="1" applyAlignment="1" applyProtection="1">
      <alignment horizontal="left" vertical="top" wrapText="1"/>
    </xf>
    <xf numFmtId="0" fontId="5" fillId="17" borderId="4" xfId="0" applyFont="1" applyFill="1" applyBorder="1" applyAlignment="1" applyProtection="1">
      <alignment horizontal="right" vertical="center" wrapText="1"/>
    </xf>
    <xf numFmtId="0" fontId="5" fillId="17" borderId="5" xfId="0" applyFont="1" applyFill="1" applyBorder="1" applyAlignment="1" applyProtection="1">
      <alignment horizontal="right" vertical="center" wrapText="1"/>
    </xf>
    <xf numFmtId="0" fontId="5" fillId="17" borderId="6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top" wrapText="1"/>
    </xf>
    <xf numFmtId="0" fontId="4" fillId="0" borderId="24" xfId="0" applyFont="1" applyBorder="1" applyAlignment="1" applyProtection="1">
      <alignment horizontal="left" vertical="top" wrapText="1"/>
    </xf>
    <xf numFmtId="0" fontId="34" fillId="0" borderId="99" xfId="0" applyFont="1" applyBorder="1" applyAlignment="1" applyProtection="1">
      <alignment horizontal="left" vertical="top" wrapText="1"/>
    </xf>
    <xf numFmtId="0" fontId="34" fillId="0" borderId="180" xfId="0" applyFont="1" applyBorder="1" applyAlignment="1" applyProtection="1">
      <alignment horizontal="left" vertical="top" wrapText="1"/>
    </xf>
    <xf numFmtId="0" fontId="6" fillId="5" borderId="49" xfId="0" applyFont="1" applyFill="1" applyBorder="1" applyAlignment="1" applyProtection="1">
      <alignment horizontal="right" vertical="center" wrapText="1"/>
    </xf>
    <xf numFmtId="0" fontId="6" fillId="5" borderId="26" xfId="0" applyFont="1" applyFill="1" applyBorder="1" applyAlignment="1" applyProtection="1">
      <alignment horizontal="right" vertical="center" wrapText="1"/>
    </xf>
    <xf numFmtId="0" fontId="6" fillId="18" borderId="0" xfId="0" applyFont="1" applyFill="1" applyAlignment="1" applyProtection="1">
      <alignment horizontal="right" vertical="center" wrapText="1"/>
    </xf>
    <xf numFmtId="0" fontId="6" fillId="3" borderId="68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2" fillId="13" borderId="3" xfId="0" applyFont="1" applyFill="1" applyBorder="1" applyAlignment="1" applyProtection="1">
      <alignment horizontal="center" vertical="center" wrapText="1"/>
    </xf>
    <xf numFmtId="0" fontId="71" fillId="23" borderId="14" xfId="0" applyFont="1" applyFill="1" applyBorder="1" applyAlignment="1" applyProtection="1">
      <alignment horizontal="center" vertical="center" wrapText="1"/>
    </xf>
    <xf numFmtId="0" fontId="4" fillId="18" borderId="3" xfId="0" applyFont="1" applyFill="1" applyBorder="1" applyAlignment="1" applyProtection="1">
      <alignment horizontal="center" vertical="center" wrapText="1"/>
    </xf>
    <xf numFmtId="0" fontId="4" fillId="18" borderId="4" xfId="0" applyFont="1" applyFill="1" applyBorder="1" applyAlignment="1" applyProtection="1">
      <alignment horizontal="center" vertical="center" wrapText="1"/>
    </xf>
    <xf numFmtId="4" fontId="4" fillId="18" borderId="29" xfId="0" applyNumberFormat="1" applyFont="1" applyFill="1" applyBorder="1" applyAlignment="1" applyProtection="1">
      <alignment horizontal="center" vertical="center" wrapText="1"/>
    </xf>
    <xf numFmtId="4" fontId="4" fillId="18" borderId="30" xfId="0" applyNumberFormat="1" applyFont="1" applyFill="1" applyBorder="1" applyAlignment="1" applyProtection="1">
      <alignment horizontal="center" vertical="center" wrapText="1"/>
    </xf>
    <xf numFmtId="10" fontId="40" fillId="19" borderId="249" xfId="0" applyNumberFormat="1" applyFont="1" applyFill="1" applyBorder="1" applyAlignment="1" applyProtection="1">
      <alignment horizontal="center" vertical="center" wrapText="1"/>
    </xf>
    <xf numFmtId="166" fontId="22" fillId="15" borderId="1" xfId="0" applyNumberFormat="1" applyFont="1" applyFill="1" applyBorder="1" applyAlignment="1" applyProtection="1">
      <alignment horizontal="center" vertical="center" wrapText="1"/>
    </xf>
    <xf numFmtId="0" fontId="55" fillId="18" borderId="3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6" fillId="18" borderId="246" xfId="0" applyFont="1" applyFill="1" applyBorder="1" applyAlignment="1" applyProtection="1">
      <alignment horizontal="right" vertical="center" wrapText="1"/>
    </xf>
    <xf numFmtId="0" fontId="6" fillId="18" borderId="247" xfId="0" applyFont="1" applyFill="1" applyBorder="1" applyAlignment="1" applyProtection="1">
      <alignment horizontal="right" vertical="center" wrapText="1"/>
    </xf>
    <xf numFmtId="10" fontId="40" fillId="19" borderId="247" xfId="0" applyNumberFormat="1" applyFont="1" applyFill="1" applyBorder="1" applyAlignment="1" applyProtection="1">
      <alignment horizontal="center" vertical="center" wrapText="1"/>
    </xf>
    <xf numFmtId="10" fontId="40" fillId="19" borderId="248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center" wrapText="1"/>
    </xf>
    <xf numFmtId="0" fontId="81" fillId="0" borderId="0" xfId="0" applyFont="1" applyFill="1" applyAlignment="1" applyProtection="1">
      <alignment horizontal="right" vertical="center" wrapText="1"/>
    </xf>
    <xf numFmtId="0" fontId="82" fillId="5" borderId="0" xfId="0" applyFont="1" applyFill="1" applyBorder="1" applyAlignment="1" applyProtection="1">
      <alignment horizontal="right" vertical="center" wrapText="1"/>
    </xf>
    <xf numFmtId="0" fontId="22" fillId="15" borderId="1" xfId="0" applyFont="1" applyFill="1" applyBorder="1" applyAlignment="1" applyProtection="1">
      <alignment horizontal="center" vertical="center" wrapText="1"/>
    </xf>
    <xf numFmtId="0" fontId="80" fillId="5" borderId="0" xfId="0" applyFont="1" applyFill="1" applyBorder="1" applyAlignment="1" applyProtection="1">
      <alignment horizontal="left" vertical="center" wrapText="1"/>
    </xf>
    <xf numFmtId="0" fontId="82" fillId="5" borderId="0" xfId="0" applyFont="1" applyFill="1" applyAlignment="1" applyProtection="1">
      <alignment horizontal="right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3" fontId="6" fillId="34" borderId="99" xfId="0" applyNumberFormat="1" applyFont="1" applyFill="1" applyBorder="1" applyAlignment="1">
      <alignment horizontal="right" vertical="center"/>
    </xf>
    <xf numFmtId="3" fontId="6" fillId="34" borderId="104" xfId="0" applyNumberFormat="1" applyFont="1" applyFill="1" applyBorder="1" applyAlignment="1">
      <alignment horizontal="right" vertical="center"/>
    </xf>
    <xf numFmtId="3" fontId="6" fillId="34" borderId="36" xfId="0" applyNumberFormat="1" applyFont="1" applyFill="1" applyBorder="1" applyAlignment="1">
      <alignment horizontal="right" vertical="center"/>
    </xf>
    <xf numFmtId="3" fontId="6" fillId="34" borderId="105" xfId="0" applyNumberFormat="1" applyFont="1" applyFill="1" applyBorder="1" applyAlignment="1">
      <alignment horizontal="right" vertical="center"/>
    </xf>
    <xf numFmtId="0" fontId="4" fillId="0" borderId="254" xfId="0" applyFont="1" applyBorder="1" applyAlignment="1">
      <alignment horizontal="center" wrapText="1"/>
    </xf>
    <xf numFmtId="0" fontId="4" fillId="17" borderId="4" xfId="0" applyFont="1" applyFill="1" applyBorder="1" applyAlignment="1" applyProtection="1">
      <alignment horizontal="center" vertical="center" wrapText="1"/>
    </xf>
    <xf numFmtId="0" fontId="4" fillId="17" borderId="5" xfId="0" applyFont="1" applyFill="1" applyBorder="1" applyAlignment="1" applyProtection="1">
      <alignment horizontal="center" vertical="center" wrapText="1"/>
    </xf>
    <xf numFmtId="0" fontId="4" fillId="17" borderId="6" xfId="0" applyFont="1" applyFill="1" applyBorder="1" applyAlignment="1" applyProtection="1">
      <alignment horizontal="center" vertical="center" wrapText="1"/>
    </xf>
    <xf numFmtId="3" fontId="6" fillId="17" borderId="4" xfId="0" applyNumberFormat="1" applyFont="1" applyFill="1" applyBorder="1" applyAlignment="1">
      <alignment horizontal="center" vertical="center" wrapText="1"/>
    </xf>
    <xf numFmtId="3" fontId="6" fillId="17" borderId="5" xfId="0" applyNumberFormat="1" applyFont="1" applyFill="1" applyBorder="1" applyAlignment="1">
      <alignment horizontal="center" vertical="center" wrapText="1"/>
    </xf>
    <xf numFmtId="3" fontId="6" fillId="17" borderId="6" xfId="0" applyNumberFormat="1" applyFont="1" applyFill="1" applyBorder="1" applyAlignment="1">
      <alignment horizontal="center" vertical="center" wrapText="1"/>
    </xf>
    <xf numFmtId="0" fontId="71" fillId="23" borderId="4" xfId="0" applyFont="1" applyFill="1" applyBorder="1" applyAlignment="1">
      <alignment horizontal="center" vertical="center" wrapText="1"/>
    </xf>
    <xf numFmtId="0" fontId="71" fillId="23" borderId="5" xfId="0" applyFont="1" applyFill="1" applyBorder="1" applyAlignment="1">
      <alignment horizontal="center" vertical="center" wrapText="1"/>
    </xf>
    <xf numFmtId="0" fontId="71" fillId="2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5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0" fontId="17" fillId="24" borderId="23" xfId="0" applyFont="1" applyFill="1" applyBorder="1" applyAlignment="1" applyProtection="1">
      <alignment horizontal="left" vertical="center" wrapText="1"/>
      <protection locked="0"/>
    </xf>
    <xf numFmtId="0" fontId="17" fillId="24" borderId="50" xfId="0" applyFont="1" applyFill="1" applyBorder="1" applyAlignment="1" applyProtection="1">
      <alignment horizontal="left" vertical="center" wrapText="1"/>
      <protection locked="0"/>
    </xf>
    <xf numFmtId="0" fontId="17" fillId="24" borderId="18" xfId="0" applyFont="1" applyFill="1" applyBorder="1" applyAlignment="1" applyProtection="1">
      <alignment horizontal="left" vertical="center" wrapText="1"/>
      <protection locked="0"/>
    </xf>
    <xf numFmtId="0" fontId="17" fillId="24" borderId="19" xfId="0" applyFont="1" applyFill="1" applyBorder="1" applyAlignment="1" applyProtection="1">
      <alignment horizontal="left" vertical="center" wrapText="1"/>
      <protection locked="0"/>
    </xf>
    <xf numFmtId="3" fontId="6" fillId="17" borderId="4" xfId="0" applyNumberFormat="1" applyFont="1" applyFill="1" applyBorder="1" applyAlignment="1">
      <alignment horizontal="center" vertical="center"/>
    </xf>
    <xf numFmtId="3" fontId="6" fillId="17" borderId="5" xfId="0" applyNumberFormat="1" applyFont="1" applyFill="1" applyBorder="1" applyAlignment="1">
      <alignment horizontal="center" vertical="center"/>
    </xf>
    <xf numFmtId="3" fontId="6" fillId="17" borderId="6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94" fillId="0" borderId="0" xfId="0" applyFont="1" applyFill="1" applyBorder="1" applyAlignment="1" applyProtection="1">
      <alignment horizontal="center" vertical="center" wrapText="1"/>
    </xf>
    <xf numFmtId="0" fontId="43" fillId="0" borderId="14" xfId="0" applyFont="1" applyFill="1" applyBorder="1" applyAlignment="1">
      <alignment horizontal="right" vertical="center"/>
    </xf>
    <xf numFmtId="0" fontId="43" fillId="0" borderId="9" xfId="0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right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3" fontId="6" fillId="34" borderId="31" xfId="0" applyNumberFormat="1" applyFont="1" applyFill="1" applyBorder="1" applyAlignment="1">
      <alignment horizontal="right" vertical="center"/>
    </xf>
    <xf numFmtId="3" fontId="6" fillId="34" borderId="34" xfId="0" applyNumberFormat="1" applyFont="1" applyFill="1" applyBorder="1" applyAlignment="1">
      <alignment horizontal="right" vertical="center"/>
    </xf>
    <xf numFmtId="0" fontId="71" fillId="23" borderId="4" xfId="0" applyFont="1" applyFill="1" applyBorder="1" applyAlignment="1">
      <alignment horizontal="center" vertical="center"/>
    </xf>
    <xf numFmtId="0" fontId="71" fillId="23" borderId="5" xfId="0" applyFont="1" applyFill="1" applyBorder="1" applyAlignment="1">
      <alignment horizontal="center" vertical="center"/>
    </xf>
    <xf numFmtId="0" fontId="71" fillId="23" borderId="14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17" borderId="3" xfId="0" applyFont="1" applyFill="1" applyBorder="1" applyAlignment="1" applyProtection="1">
      <alignment horizontal="center" vertical="center" wrapText="1"/>
    </xf>
    <xf numFmtId="0" fontId="15" fillId="3" borderId="83" xfId="0" applyFont="1" applyFill="1" applyBorder="1" applyAlignment="1">
      <alignment horizontal="center" vertical="center" wrapText="1"/>
    </xf>
    <xf numFmtId="0" fontId="15" fillId="3" borderId="84" xfId="0" applyFont="1" applyFill="1" applyBorder="1" applyAlignment="1">
      <alignment horizontal="center" vertical="center" wrapText="1"/>
    </xf>
    <xf numFmtId="0" fontId="91" fillId="23" borderId="4" xfId="0" applyFont="1" applyFill="1" applyBorder="1" applyAlignment="1">
      <alignment horizontal="center" vertical="center"/>
    </xf>
    <xf numFmtId="0" fontId="91" fillId="23" borderId="5" xfId="0" applyFont="1" applyFill="1" applyBorder="1" applyAlignment="1">
      <alignment horizontal="center" vertical="center"/>
    </xf>
    <xf numFmtId="0" fontId="91" fillId="23" borderId="14" xfId="0" applyFont="1" applyFill="1" applyBorder="1" applyAlignment="1">
      <alignment horizontal="center" vertical="center"/>
    </xf>
    <xf numFmtId="0" fontId="77" fillId="0" borderId="0" xfId="0" applyFont="1" applyAlignment="1">
      <alignment horizontal="left" vertical="top" wrapText="1"/>
    </xf>
    <xf numFmtId="0" fontId="77" fillId="0" borderId="48" xfId="0" applyFont="1" applyBorder="1" applyAlignment="1">
      <alignment horizontal="left" vertical="top" wrapText="1"/>
    </xf>
    <xf numFmtId="0" fontId="77" fillId="0" borderId="15" xfId="0" applyFont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 applyProtection="1">
      <alignment horizontal="center" vertical="center" wrapText="1"/>
    </xf>
    <xf numFmtId="0" fontId="4" fillId="20" borderId="8" xfId="0" applyFont="1" applyFill="1" applyBorder="1" applyAlignment="1" applyProtection="1">
      <alignment horizontal="center" vertical="center" wrapText="1"/>
    </xf>
    <xf numFmtId="0" fontId="77" fillId="0" borderId="0" xfId="0" applyFont="1" applyFill="1" applyBorder="1" applyAlignment="1">
      <alignment horizontal="left" vertical="top" wrapText="1"/>
    </xf>
    <xf numFmtId="0" fontId="77" fillId="0" borderId="48" xfId="0" applyFont="1" applyFill="1" applyBorder="1" applyAlignment="1">
      <alignment horizontal="left" vertical="top" wrapText="1"/>
    </xf>
    <xf numFmtId="0" fontId="77" fillId="0" borderId="15" xfId="0" applyFont="1" applyFill="1" applyBorder="1" applyAlignment="1">
      <alignment horizontal="left" vertical="top" wrapText="1"/>
    </xf>
    <xf numFmtId="0" fontId="145" fillId="0" borderId="16" xfId="0" applyFont="1" applyBorder="1" applyAlignment="1">
      <alignment horizontal="right" vertical="center"/>
    </xf>
    <xf numFmtId="0" fontId="145" fillId="0" borderId="0" xfId="0" applyFont="1" applyAlignment="1">
      <alignment horizontal="right" vertical="center"/>
    </xf>
    <xf numFmtId="0" fontId="4" fillId="20" borderId="10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3" fontId="6" fillId="17" borderId="31" xfId="0" applyNumberFormat="1" applyFont="1" applyFill="1" applyBorder="1" applyAlignment="1">
      <alignment horizontal="right" vertical="center"/>
    </xf>
    <xf numFmtId="3" fontId="6" fillId="17" borderId="34" xfId="0" applyNumberFormat="1" applyFont="1" applyFill="1" applyBorder="1" applyAlignment="1">
      <alignment horizontal="right" vertical="center"/>
    </xf>
    <xf numFmtId="3" fontId="6" fillId="17" borderId="28" xfId="0" applyNumberFormat="1" applyFont="1" applyFill="1" applyBorder="1" applyAlignment="1">
      <alignment horizontal="center" vertical="center"/>
    </xf>
    <xf numFmtId="3" fontId="6" fillId="17" borderId="3" xfId="0" applyNumberFormat="1" applyFont="1" applyFill="1" applyBorder="1" applyAlignment="1">
      <alignment horizontal="center" vertical="center"/>
    </xf>
    <xf numFmtId="3" fontId="6" fillId="34" borderId="81" xfId="0" applyNumberFormat="1" applyFont="1" applyFill="1" applyBorder="1" applyAlignment="1">
      <alignment horizontal="right" vertical="center"/>
    </xf>
    <xf numFmtId="3" fontId="6" fillId="34" borderId="82" xfId="0" applyNumberFormat="1" applyFont="1" applyFill="1" applyBorder="1" applyAlignment="1">
      <alignment horizontal="right" vertical="center"/>
    </xf>
    <xf numFmtId="0" fontId="15" fillId="3" borderId="88" xfId="0" applyFont="1" applyFill="1" applyBorder="1" applyAlignment="1">
      <alignment horizontal="center" vertical="center" wrapText="1"/>
    </xf>
    <xf numFmtId="0" fontId="17" fillId="24" borderId="18" xfId="0" applyFont="1" applyFill="1" applyBorder="1" applyAlignment="1" applyProtection="1">
      <alignment horizontal="left" vertical="center"/>
      <protection locked="0"/>
    </xf>
    <xf numFmtId="0" fontId="17" fillId="24" borderId="19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>
      <alignment horizontal="center" vertical="center" wrapText="1"/>
    </xf>
    <xf numFmtId="0" fontId="96" fillId="23" borderId="0" xfId="0" applyFont="1" applyFill="1" applyAlignment="1">
      <alignment horizontal="center" vertical="center" wrapText="1"/>
    </xf>
    <xf numFmtId="3" fontId="6" fillId="17" borderId="81" xfId="0" applyNumberFormat="1" applyFont="1" applyFill="1" applyBorder="1" applyAlignment="1">
      <alignment horizontal="right" vertical="center"/>
    </xf>
    <xf numFmtId="3" fontId="6" fillId="17" borderId="82" xfId="0" applyNumberFormat="1" applyFont="1" applyFill="1" applyBorder="1" applyAlignment="1">
      <alignment horizontal="right" vertical="center"/>
    </xf>
    <xf numFmtId="0" fontId="96" fillId="23" borderId="0" xfId="0" applyFont="1" applyFill="1" applyBorder="1" applyAlignment="1">
      <alignment horizontal="center" vertical="center" wrapText="1"/>
    </xf>
    <xf numFmtId="0" fontId="50" fillId="15" borderId="52" xfId="0" applyFont="1" applyFill="1" applyBorder="1" applyAlignment="1" applyProtection="1">
      <alignment horizontal="center" vertical="center"/>
    </xf>
    <xf numFmtId="168" fontId="50" fillId="24" borderId="52" xfId="0" applyNumberFormat="1" applyFont="1" applyFill="1" applyBorder="1" applyAlignment="1" applyProtection="1">
      <alignment horizontal="center" vertical="center"/>
      <protection locked="0"/>
    </xf>
    <xf numFmtId="3" fontId="6" fillId="17" borderId="108" xfId="0" applyNumberFormat="1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3" fontId="6" fillId="17" borderId="9" xfId="0" applyNumberFormat="1" applyFont="1" applyFill="1" applyBorder="1" applyAlignment="1">
      <alignment horizontal="center" vertical="center"/>
    </xf>
    <xf numFmtId="3" fontId="6" fillId="17" borderId="8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6" fontId="22" fillId="15" borderId="80" xfId="0" applyNumberFormat="1" applyFont="1" applyFill="1" applyBorder="1" applyAlignment="1" applyProtection="1">
      <alignment horizontal="center" vertical="center" wrapText="1"/>
    </xf>
    <xf numFmtId="166" fontId="22" fillId="15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98" xfId="0" applyFont="1" applyBorder="1" applyAlignment="1">
      <alignment vertical="center"/>
    </xf>
    <xf numFmtId="0" fontId="102" fillId="23" borderId="0" xfId="0" applyFont="1" applyFill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198" xfId="0" applyFont="1" applyBorder="1" applyAlignment="1">
      <alignment horizontal="left" vertical="top" wrapText="1"/>
    </xf>
    <xf numFmtId="0" fontId="104" fillId="23" borderId="1" xfId="0" applyFont="1" applyFill="1" applyBorder="1" applyAlignment="1">
      <alignment horizontal="center" wrapText="1"/>
    </xf>
    <xf numFmtId="0" fontId="77" fillId="0" borderId="0" xfId="0" applyFont="1" applyBorder="1" applyAlignment="1">
      <alignment horizontal="left" vertical="top" wrapText="1"/>
    </xf>
    <xf numFmtId="0" fontId="81" fillId="0" borderId="0" xfId="0" applyFont="1" applyFill="1" applyBorder="1" applyAlignment="1" applyProtection="1">
      <alignment horizontal="right" vertical="center" wrapText="1"/>
    </xf>
    <xf numFmtId="0" fontId="22" fillId="15" borderId="80" xfId="0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vertical="center" wrapText="1"/>
    </xf>
    <xf numFmtId="0" fontId="46" fillId="0" borderId="198" xfId="0" applyFont="1" applyBorder="1" applyAlignment="1">
      <alignment vertical="center" wrapText="1"/>
    </xf>
    <xf numFmtId="0" fontId="44" fillId="24" borderId="53" xfId="0" applyFont="1" applyFill="1" applyBorder="1" applyAlignment="1" applyProtection="1">
      <alignment horizontal="left" vertical="top" wrapText="1"/>
      <protection locked="0"/>
    </xf>
    <xf numFmtId="0" fontId="44" fillId="24" borderId="47" xfId="0" applyFont="1" applyFill="1" applyBorder="1" applyAlignment="1" applyProtection="1">
      <alignment horizontal="left" vertical="top" wrapText="1"/>
      <protection locked="0"/>
    </xf>
    <xf numFmtId="0" fontId="44" fillId="24" borderId="197" xfId="0" applyFont="1" applyFill="1" applyBorder="1" applyAlignment="1" applyProtection="1">
      <alignment horizontal="left" vertical="top" wrapText="1"/>
      <protection locked="0"/>
    </xf>
    <xf numFmtId="0" fontId="46" fillId="0" borderId="0" xfId="0" applyFont="1" applyAlignment="1">
      <alignment horizontal="left" vertical="top" wrapText="1"/>
    </xf>
    <xf numFmtId="0" fontId="46" fillId="0" borderId="198" xfId="0" applyFont="1" applyBorder="1" applyAlignment="1">
      <alignment horizontal="left" vertical="top" wrapText="1"/>
    </xf>
    <xf numFmtId="0" fontId="103" fillId="5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98" xfId="0" applyFont="1" applyBorder="1" applyAlignment="1">
      <alignment vertical="center" wrapText="1"/>
    </xf>
    <xf numFmtId="0" fontId="113" fillId="31" borderId="0" xfId="0" applyFont="1" applyFill="1" applyAlignment="1">
      <alignment horizontal="center" vertical="center"/>
    </xf>
    <xf numFmtId="0" fontId="7" fillId="4" borderId="219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9" fillId="0" borderId="217" xfId="0" applyFont="1" applyFill="1" applyBorder="1" applyAlignment="1" applyProtection="1">
      <alignment horizontal="center" vertical="center" wrapText="1"/>
    </xf>
    <xf numFmtId="0" fontId="79" fillId="0" borderId="218" xfId="0" applyFont="1" applyFill="1" applyBorder="1" applyAlignment="1" applyProtection="1">
      <alignment horizontal="center" vertical="center" wrapText="1"/>
    </xf>
    <xf numFmtId="0" fontId="55" fillId="0" borderId="0" xfId="0" applyFont="1" applyFill="1" applyBorder="1" applyAlignment="1" applyProtection="1">
      <alignment horizontal="center" vertical="center" wrapText="1"/>
    </xf>
    <xf numFmtId="0" fontId="6" fillId="5" borderId="47" xfId="0" applyFont="1" applyFill="1" applyBorder="1" applyAlignment="1" applyProtection="1">
      <alignment horizontal="right" vertical="center" wrapText="1"/>
    </xf>
    <xf numFmtId="0" fontId="6" fillId="18" borderId="47" xfId="0" applyFont="1" applyFill="1" applyBorder="1" applyAlignment="1" applyProtection="1">
      <alignment horizontal="right" vertical="center" wrapText="1"/>
    </xf>
    <xf numFmtId="0" fontId="6" fillId="18" borderId="197" xfId="0" applyFont="1" applyFill="1" applyBorder="1" applyAlignment="1" applyProtection="1">
      <alignment horizontal="right" vertical="center" wrapText="1"/>
    </xf>
    <xf numFmtId="0" fontId="77" fillId="18" borderId="0" xfId="0" applyFont="1" applyFill="1" applyBorder="1" applyAlignment="1" applyProtection="1">
      <alignment horizontal="right" vertical="center" wrapText="1"/>
    </xf>
    <xf numFmtId="0" fontId="70" fillId="26" borderId="0" xfId="0" applyFont="1" applyFill="1" applyBorder="1" applyAlignment="1" applyProtection="1">
      <alignment horizontal="center" vertical="center" wrapText="1"/>
    </xf>
    <xf numFmtId="0" fontId="71" fillId="26" borderId="0" xfId="0" applyFont="1" applyFill="1" applyBorder="1" applyAlignment="1" applyProtection="1">
      <alignment horizontal="center" vertical="center" wrapText="1"/>
    </xf>
    <xf numFmtId="0" fontId="79" fillId="18" borderId="49" xfId="0" applyFont="1" applyFill="1" applyBorder="1" applyAlignment="1" applyProtection="1">
      <alignment horizontal="right" vertical="center" wrapText="1"/>
    </xf>
    <xf numFmtId="0" fontId="79" fillId="18" borderId="215" xfId="0" applyFont="1" applyFill="1" applyBorder="1" applyAlignment="1" applyProtection="1">
      <alignment horizontal="right" vertical="center" wrapText="1"/>
    </xf>
    <xf numFmtId="0" fontId="79" fillId="0" borderId="49" xfId="0" applyFont="1" applyFill="1" applyBorder="1" applyAlignment="1" applyProtection="1">
      <alignment horizontal="right" vertical="center" wrapText="1"/>
    </xf>
    <xf numFmtId="3" fontId="77" fillId="18" borderId="69" xfId="0" applyNumberFormat="1" applyFont="1" applyFill="1" applyBorder="1" applyAlignment="1" applyProtection="1">
      <alignment horizontal="center" vertical="center" wrapText="1"/>
    </xf>
    <xf numFmtId="3" fontId="77" fillId="18" borderId="215" xfId="0" applyNumberFormat="1" applyFont="1" applyFill="1" applyBorder="1" applyAlignment="1" applyProtection="1">
      <alignment horizontal="center" vertical="center" wrapText="1"/>
    </xf>
    <xf numFmtId="0" fontId="77" fillId="18" borderId="47" xfId="0" applyFont="1" applyFill="1" applyBorder="1" applyAlignment="1" applyProtection="1">
      <alignment horizontal="right" vertical="center" wrapText="1"/>
    </xf>
    <xf numFmtId="0" fontId="77" fillId="18" borderId="197" xfId="0" applyFont="1" applyFill="1" applyBorder="1" applyAlignment="1" applyProtection="1">
      <alignment horizontal="right" vertical="center" wrapText="1"/>
    </xf>
    <xf numFmtId="0" fontId="77" fillId="18" borderId="195" xfId="0" applyFont="1" applyFill="1" applyBorder="1" applyAlignment="1" applyProtection="1">
      <alignment horizontal="right" vertical="center" wrapText="1"/>
    </xf>
    <xf numFmtId="0" fontId="146" fillId="24" borderId="3" xfId="0" applyFont="1" applyFill="1" applyBorder="1" applyAlignment="1" applyProtection="1">
      <alignment horizontal="left" vertical="center" wrapText="1"/>
      <protection locked="0"/>
    </xf>
    <xf numFmtId="14" fontId="44" fillId="24" borderId="3" xfId="0" applyNumberFormat="1" applyFont="1" applyFill="1" applyBorder="1" applyAlignment="1" applyProtection="1">
      <alignment horizontal="left" vertical="center" wrapText="1"/>
      <protection locked="0"/>
    </xf>
    <xf numFmtId="0" fontId="5" fillId="40" borderId="0" xfId="0" applyFont="1" applyFill="1" applyAlignment="1">
      <alignment horizontal="center" vertical="center" wrapText="1"/>
    </xf>
    <xf numFmtId="0" fontId="5" fillId="40" borderId="250" xfId="0" applyFont="1" applyFill="1" applyBorder="1" applyAlignment="1">
      <alignment horizontal="center" vertical="center" wrapText="1"/>
    </xf>
    <xf numFmtId="0" fontId="22" fillId="24" borderId="0" xfId="0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right" vertical="center"/>
    </xf>
    <xf numFmtId="0" fontId="138" fillId="0" borderId="0" xfId="0" applyFont="1" applyAlignment="1">
      <alignment horizontal="center" vertical="center" wrapText="1"/>
    </xf>
    <xf numFmtId="0" fontId="5" fillId="36" borderId="0" xfId="0" applyFont="1" applyFill="1" applyAlignment="1">
      <alignment horizontal="center" vertical="center" wrapText="1"/>
    </xf>
    <xf numFmtId="0" fontId="50" fillId="15" borderId="16" xfId="0" applyFont="1" applyFill="1" applyBorder="1" applyAlignment="1" applyProtection="1">
      <alignment horizontal="center" vertical="center"/>
    </xf>
    <xf numFmtId="0" fontId="50" fillId="15" borderId="0" xfId="0" applyFont="1" applyFill="1" applyBorder="1" applyAlignment="1" applyProtection="1">
      <alignment horizontal="center" vertical="center"/>
    </xf>
    <xf numFmtId="0" fontId="105" fillId="0" borderId="0" xfId="0" applyFont="1" applyAlignment="1">
      <alignment horizontal="center" vertical="center"/>
    </xf>
    <xf numFmtId="0" fontId="7" fillId="36" borderId="0" xfId="0" applyFont="1" applyFill="1" applyAlignment="1">
      <alignment horizontal="center" vertical="center"/>
    </xf>
    <xf numFmtId="0" fontId="27" fillId="36" borderId="11" xfId="0" applyFont="1" applyFill="1" applyBorder="1" applyAlignment="1">
      <alignment horizontal="center" vertical="center" wrapText="1"/>
    </xf>
    <xf numFmtId="0" fontId="27" fillId="36" borderId="14" xfId="0" applyFont="1" applyFill="1" applyBorder="1" applyAlignment="1">
      <alignment horizontal="center" vertical="center" wrapText="1"/>
    </xf>
    <xf numFmtId="0" fontId="70" fillId="12" borderId="0" xfId="0" applyFont="1" applyFill="1" applyAlignment="1">
      <alignment horizontal="center" vertical="center" wrapText="1"/>
    </xf>
    <xf numFmtId="0" fontId="5" fillId="36" borderId="0" xfId="0" applyFont="1" applyFill="1" applyAlignment="1">
      <alignment horizontal="center" vertical="center"/>
    </xf>
    <xf numFmtId="0" fontId="60" fillId="35" borderId="11" xfId="0" quotePrefix="1" applyFont="1" applyFill="1" applyBorder="1" applyAlignment="1">
      <alignment horizontal="left" vertical="center" wrapText="1"/>
    </xf>
    <xf numFmtId="0" fontId="60" fillId="35" borderId="7" xfId="0" quotePrefix="1" applyFont="1" applyFill="1" applyBorder="1" applyAlignment="1">
      <alignment horizontal="left" vertical="center" wrapText="1"/>
    </xf>
    <xf numFmtId="0" fontId="96" fillId="19" borderId="11" xfId="0" applyFont="1" applyFill="1" applyBorder="1" applyAlignment="1">
      <alignment horizontal="center" vertical="center" wrapText="1"/>
    </xf>
    <xf numFmtId="0" fontId="96" fillId="19" borderId="7" xfId="0" applyFont="1" applyFill="1" applyBorder="1" applyAlignment="1">
      <alignment horizontal="center" vertical="center" wrapText="1"/>
    </xf>
    <xf numFmtId="0" fontId="96" fillId="19" borderId="14" xfId="0" applyFont="1" applyFill="1" applyBorder="1" applyAlignment="1">
      <alignment horizontal="center" vertical="center" wrapText="1"/>
    </xf>
    <xf numFmtId="0" fontId="39" fillId="19" borderId="11" xfId="0" applyFont="1" applyFill="1" applyBorder="1" applyAlignment="1">
      <alignment horizontal="center" vertical="center" wrapText="1"/>
    </xf>
    <xf numFmtId="0" fontId="39" fillId="19" borderId="14" xfId="0" applyFont="1" applyFill="1" applyBorder="1" applyAlignment="1">
      <alignment horizontal="center" vertical="center" wrapText="1"/>
    </xf>
    <xf numFmtId="0" fontId="96" fillId="23" borderId="11" xfId="0" applyFont="1" applyFill="1" applyBorder="1" applyAlignment="1">
      <alignment horizontal="center" vertical="center" wrapText="1"/>
    </xf>
    <xf numFmtId="0" fontId="96" fillId="23" borderId="14" xfId="0" applyFont="1" applyFill="1" applyBorder="1" applyAlignment="1">
      <alignment horizontal="center" vertical="center" wrapText="1"/>
    </xf>
    <xf numFmtId="0" fontId="151" fillId="2" borderId="0" xfId="0" applyFont="1" applyFill="1" applyBorder="1" applyAlignment="1" applyProtection="1">
      <alignment horizontal="left" vertical="center" wrapText="1"/>
    </xf>
    <xf numFmtId="0" fontId="44" fillId="24" borderId="3" xfId="0" applyFont="1" applyFill="1" applyBorder="1" applyAlignment="1" applyProtection="1">
      <alignment horizontal="center" vertical="center" wrapText="1"/>
      <protection locked="0"/>
    </xf>
    <xf numFmtId="0" fontId="96" fillId="26" borderId="4" xfId="0" applyFont="1" applyFill="1" applyBorder="1" applyAlignment="1">
      <alignment horizontal="center" vertical="center" wrapText="1"/>
    </xf>
    <xf numFmtId="0" fontId="96" fillId="26" borderId="6" xfId="0" applyFont="1" applyFill="1" applyBorder="1" applyAlignment="1">
      <alignment horizontal="center" vertical="center" wrapText="1"/>
    </xf>
    <xf numFmtId="0" fontId="42" fillId="37" borderId="0" xfId="0" applyFont="1" applyFill="1" applyAlignment="1">
      <alignment horizontal="center" vertical="center"/>
    </xf>
    <xf numFmtId="0" fontId="147" fillId="0" borderId="3" xfId="0" applyFont="1" applyFill="1" applyBorder="1" applyAlignment="1">
      <alignment horizontal="left" vertical="center" wrapText="1"/>
    </xf>
    <xf numFmtId="14" fontId="44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</xf>
    <xf numFmtId="0" fontId="147" fillId="2" borderId="0" xfId="0" applyFont="1" applyFill="1" applyBorder="1" applyAlignment="1">
      <alignment horizontal="left" vertical="top" wrapText="1"/>
    </xf>
    <xf numFmtId="0" fontId="151" fillId="2" borderId="48" xfId="0" applyFont="1" applyFill="1" applyBorder="1" applyAlignment="1" applyProtection="1">
      <alignment horizontal="center" vertical="center" wrapText="1"/>
    </xf>
    <xf numFmtId="0" fontId="44" fillId="24" borderId="4" xfId="0" applyFont="1" applyFill="1" applyBorder="1" applyAlignment="1" applyProtection="1">
      <alignment horizontal="left" vertical="center" wrapText="1"/>
      <protection locked="0"/>
    </xf>
    <xf numFmtId="0" fontId="44" fillId="24" borderId="6" xfId="0" applyFont="1" applyFill="1" applyBorder="1" applyAlignment="1" applyProtection="1">
      <alignment horizontal="left" vertical="center" wrapText="1"/>
      <protection locked="0"/>
    </xf>
    <xf numFmtId="0" fontId="150" fillId="39" borderId="11" xfId="0" applyFont="1" applyFill="1" applyBorder="1" applyAlignment="1" applyProtection="1">
      <alignment horizontal="center" vertical="center" wrapText="1"/>
    </xf>
    <xf numFmtId="0" fontId="150" fillId="39" borderId="7" xfId="0" applyFont="1" applyFill="1" applyBorder="1" applyAlignment="1" applyProtection="1">
      <alignment horizontal="center" vertical="center" wrapText="1"/>
    </xf>
    <xf numFmtId="0" fontId="150" fillId="39" borderId="14" xfId="0" applyFont="1" applyFill="1" applyBorder="1" applyAlignment="1" applyProtection="1">
      <alignment horizontal="center" vertical="center" wrapText="1"/>
    </xf>
    <xf numFmtId="0" fontId="44" fillId="24" borderId="4" xfId="0" applyFont="1" applyFill="1" applyBorder="1" applyAlignment="1" applyProtection="1">
      <alignment horizontal="center" vertical="center" wrapText="1"/>
      <protection locked="0"/>
    </xf>
    <xf numFmtId="0" fontId="44" fillId="24" borderId="5" xfId="0" applyFont="1" applyFill="1" applyBorder="1" applyAlignment="1" applyProtection="1">
      <alignment horizontal="center" vertical="center" wrapText="1"/>
      <protection locked="0"/>
    </xf>
    <xf numFmtId="0" fontId="44" fillId="24" borderId="6" xfId="0" applyFont="1" applyFill="1" applyBorder="1" applyAlignment="1" applyProtection="1">
      <alignment horizontal="center" vertical="center" wrapText="1"/>
      <protection locked="0"/>
    </xf>
    <xf numFmtId="0" fontId="44" fillId="24" borderId="5" xfId="0" applyFont="1" applyFill="1" applyBorder="1" applyAlignment="1" applyProtection="1">
      <alignment horizontal="left" vertical="center" wrapText="1"/>
      <protection locked="0"/>
    </xf>
    <xf numFmtId="0" fontId="96" fillId="26" borderId="3" xfId="0" applyFont="1" applyFill="1" applyBorder="1" applyAlignment="1">
      <alignment horizontal="center" vertical="center" wrapText="1"/>
    </xf>
    <xf numFmtId="0" fontId="96" fillId="26" borderId="4" xfId="0" applyFont="1" applyFill="1" applyBorder="1" applyAlignment="1" applyProtection="1">
      <alignment horizontal="center" vertical="center" wrapText="1"/>
    </xf>
    <xf numFmtId="0" fontId="96" fillId="26" borderId="5" xfId="0" applyFont="1" applyFill="1" applyBorder="1" applyAlignment="1" applyProtection="1">
      <alignment horizontal="center" vertical="center" wrapText="1"/>
    </xf>
    <xf numFmtId="0" fontId="96" fillId="26" borderId="6" xfId="0" applyFont="1" applyFill="1" applyBorder="1" applyAlignment="1" applyProtection="1">
      <alignment horizontal="center" vertical="center" wrapText="1"/>
    </xf>
    <xf numFmtId="0" fontId="96" fillId="26" borderId="5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 applyProtection="1">
      <alignment horizontal="left" vertical="top" wrapText="1"/>
    </xf>
    <xf numFmtId="0" fontId="37" fillId="0" borderId="5" xfId="0" applyFont="1" applyFill="1" applyBorder="1" applyAlignment="1" applyProtection="1">
      <alignment horizontal="left" vertical="top" wrapText="1"/>
    </xf>
    <xf numFmtId="0" fontId="60" fillId="0" borderId="4" xfId="0" applyFont="1" applyBorder="1" applyAlignment="1">
      <alignment horizontal="left" vertical="top" wrapText="1"/>
    </xf>
    <xf numFmtId="0" fontId="60" fillId="0" borderId="5" xfId="0" applyFont="1" applyBorder="1" applyAlignment="1">
      <alignment horizontal="left" vertical="top" wrapText="1"/>
    </xf>
    <xf numFmtId="0" fontId="60" fillId="0" borderId="6" xfId="0" applyFont="1" applyBorder="1" applyAlignment="1">
      <alignment horizontal="left" vertical="top" wrapText="1"/>
    </xf>
    <xf numFmtId="0" fontId="60" fillId="0" borderId="4" xfId="0" applyFont="1" applyFill="1" applyBorder="1" applyAlignment="1">
      <alignment horizontal="left" vertical="center" wrapText="1"/>
    </xf>
    <xf numFmtId="0" fontId="60" fillId="0" borderId="5" xfId="0" applyFont="1" applyFill="1" applyBorder="1" applyAlignment="1">
      <alignment horizontal="left" vertical="center" wrapText="1"/>
    </xf>
    <xf numFmtId="0" fontId="60" fillId="0" borderId="87" xfId="0" applyFont="1" applyFill="1" applyBorder="1" applyAlignment="1">
      <alignment horizontal="left" vertical="center" wrapText="1"/>
    </xf>
    <xf numFmtId="0" fontId="142" fillId="0" borderId="12" xfId="0" applyFont="1" applyFill="1" applyBorder="1" applyAlignment="1">
      <alignment horizontal="left" vertical="center" wrapText="1"/>
    </xf>
    <xf numFmtId="0" fontId="142" fillId="0" borderId="48" xfId="0" applyFont="1" applyFill="1" applyBorder="1" applyAlignment="1">
      <alignment horizontal="left" vertical="center" wrapText="1"/>
    </xf>
    <xf numFmtId="0" fontId="142" fillId="0" borderId="0" xfId="0" applyFont="1" applyFill="1" applyBorder="1" applyAlignment="1">
      <alignment horizontal="left" vertical="center" wrapText="1"/>
    </xf>
    <xf numFmtId="0" fontId="30" fillId="24" borderId="1" xfId="0" applyFont="1" applyFill="1" applyBorder="1" applyAlignment="1" applyProtection="1">
      <alignment horizontal="left" vertical="center" wrapText="1"/>
      <protection locked="0"/>
    </xf>
    <xf numFmtId="165" fontId="30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7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0" fillId="24" borderId="0" xfId="0" applyFont="1" applyFill="1" applyBorder="1" applyAlignment="1" applyProtection="1">
      <alignment horizontal="center" vertical="center" wrapText="1"/>
      <protection locked="0"/>
    </xf>
    <xf numFmtId="0" fontId="30" fillId="24" borderId="1" xfId="0" applyFont="1" applyFill="1" applyBorder="1" applyAlignment="1" applyProtection="1">
      <alignment horizontal="center" vertical="center" wrapText="1"/>
      <protection locked="0"/>
    </xf>
    <xf numFmtId="0" fontId="27" fillId="18" borderId="0" xfId="0" applyFont="1" applyFill="1" applyBorder="1" applyAlignment="1">
      <alignment horizontal="center" vertical="center" wrapText="1"/>
    </xf>
    <xf numFmtId="0" fontId="27" fillId="36" borderId="4" xfId="0" applyFont="1" applyFill="1" applyBorder="1" applyAlignment="1">
      <alignment horizontal="center" vertical="center" wrapText="1"/>
    </xf>
    <xf numFmtId="0" fontId="27" fillId="36" borderId="6" xfId="0" applyFont="1" applyFill="1" applyBorder="1" applyAlignment="1">
      <alignment horizontal="center" vertical="center" wrapText="1"/>
    </xf>
    <xf numFmtId="0" fontId="153" fillId="0" borderId="11" xfId="0" applyFont="1" applyFill="1" applyBorder="1" applyAlignment="1">
      <alignment horizontal="center" vertical="center" wrapText="1"/>
    </xf>
    <xf numFmtId="0" fontId="153" fillId="0" borderId="7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70" fillId="26" borderId="4" xfId="0" applyFont="1" applyFill="1" applyBorder="1" applyAlignment="1">
      <alignment horizontal="center" vertical="center" wrapText="1"/>
    </xf>
    <xf numFmtId="0" fontId="70" fillId="26" borderId="5" xfId="0" applyFont="1" applyFill="1" applyBorder="1" applyAlignment="1">
      <alignment horizontal="center" vertical="center" wrapText="1"/>
    </xf>
    <xf numFmtId="0" fontId="93" fillId="17" borderId="4" xfId="0" applyFont="1" applyFill="1" applyBorder="1" applyAlignment="1">
      <alignment horizontal="center" vertical="center"/>
    </xf>
    <xf numFmtId="0" fontId="93" fillId="17" borderId="87" xfId="0" applyFont="1" applyFill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9" fillId="17" borderId="0" xfId="0" applyFont="1" applyFill="1" applyBorder="1" applyAlignment="1" applyProtection="1">
      <alignment horizontal="center" vertical="center" wrapText="1"/>
    </xf>
    <xf numFmtId="0" fontId="79" fillId="17" borderId="111" xfId="0" applyFont="1" applyFill="1" applyBorder="1" applyAlignment="1" applyProtection="1">
      <alignment horizontal="center" vertical="center" wrapText="1"/>
    </xf>
    <xf numFmtId="3" fontId="20" fillId="2" borderId="77" xfId="0" applyNumberFormat="1" applyFont="1" applyFill="1" applyBorder="1" applyAlignment="1" applyProtection="1">
      <alignment horizontal="right" vertical="center" wrapText="1"/>
    </xf>
    <xf numFmtId="3" fontId="20" fillId="2" borderId="78" xfId="0" applyNumberFormat="1" applyFont="1" applyFill="1" applyBorder="1" applyAlignment="1" applyProtection="1">
      <alignment horizontal="right" vertical="center" wrapText="1"/>
    </xf>
    <xf numFmtId="4" fontId="20" fillId="0" borderId="77" xfId="0" applyNumberFormat="1" applyFont="1" applyFill="1" applyBorder="1" applyAlignment="1" applyProtection="1">
      <alignment horizontal="right" vertical="center" wrapText="1"/>
    </xf>
    <xf numFmtId="4" fontId="20" fillId="0" borderId="78" xfId="0" applyNumberFormat="1" applyFont="1" applyFill="1" applyBorder="1" applyAlignment="1" applyProtection="1">
      <alignment horizontal="right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6" fillId="30" borderId="5" xfId="0" applyFont="1" applyFill="1" applyBorder="1" applyAlignment="1" applyProtection="1">
      <alignment horizontal="right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2" borderId="61" xfId="0" applyFont="1" applyFill="1" applyBorder="1" applyAlignment="1" applyProtection="1">
      <alignment horizontal="left" vertical="top" wrapText="1"/>
    </xf>
    <xf numFmtId="0" fontId="1" fillId="2" borderId="110" xfId="0" applyFont="1" applyFill="1" applyBorder="1" applyAlignment="1" applyProtection="1">
      <alignment horizontal="left" vertical="top" wrapText="1"/>
    </xf>
    <xf numFmtId="0" fontId="1" fillId="2" borderId="43" xfId="0" applyFont="1" applyFill="1" applyBorder="1" applyAlignment="1" applyProtection="1">
      <alignment horizontal="left" vertical="top" wrapText="1"/>
    </xf>
    <xf numFmtId="0" fontId="1" fillId="2" borderId="61" xfId="0" applyFont="1" applyFill="1" applyBorder="1" applyAlignment="1" applyProtection="1">
      <alignment horizontal="left" vertical="top" wrapText="1"/>
    </xf>
    <xf numFmtId="0" fontId="84" fillId="26" borderId="4" xfId="0" applyFont="1" applyFill="1" applyBorder="1" applyAlignment="1" applyProtection="1">
      <alignment horizontal="center" vertical="center" wrapText="1"/>
    </xf>
    <xf numFmtId="0" fontId="84" fillId="26" borderId="6" xfId="0" applyFont="1" applyFill="1" applyBorder="1" applyAlignment="1" applyProtection="1">
      <alignment horizontal="center" vertical="center" wrapText="1"/>
    </xf>
    <xf numFmtId="0" fontId="4" fillId="2" borderId="81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2" borderId="60" xfId="0" applyFont="1" applyFill="1" applyBorder="1" applyAlignment="1" applyProtection="1">
      <alignment horizontal="center" vertical="center" wrapText="1"/>
    </xf>
    <xf numFmtId="0" fontId="1" fillId="2" borderId="51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32" xfId="0" applyFont="1" applyFill="1" applyBorder="1" applyAlignment="1" applyProtection="1">
      <alignment horizontal="center" vertical="center" wrapText="1"/>
    </xf>
    <xf numFmtId="0" fontId="4" fillId="2" borderId="138" xfId="0" applyFont="1" applyFill="1" applyBorder="1" applyAlignment="1" applyProtection="1">
      <alignment horizontal="center" vertical="center" wrapText="1"/>
    </xf>
    <xf numFmtId="0" fontId="4" fillId="2" borderId="90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4" fontId="17" fillId="24" borderId="9" xfId="0" applyNumberFormat="1" applyFont="1" applyFill="1" applyBorder="1" applyAlignment="1" applyProtection="1">
      <alignment horizontal="left" vertical="top" wrapText="1"/>
      <protection locked="0"/>
    </xf>
    <xf numFmtId="4" fontId="17" fillId="24" borderId="10" xfId="0" applyNumberFormat="1" applyFont="1" applyFill="1" applyBorder="1" applyAlignment="1" applyProtection="1">
      <alignment horizontal="left" vertical="top" wrapText="1"/>
      <protection locked="0"/>
    </xf>
    <xf numFmtId="4" fontId="17" fillId="24" borderId="45" xfId="0" applyNumberFormat="1" applyFont="1" applyFill="1" applyBorder="1" applyAlignment="1" applyProtection="1">
      <alignment horizontal="left" vertical="top" wrapText="1"/>
      <protection locked="0"/>
    </xf>
    <xf numFmtId="4" fontId="17" fillId="24" borderId="16" xfId="0" applyNumberFormat="1" applyFont="1" applyFill="1" applyBorder="1" applyAlignment="1" applyProtection="1">
      <alignment horizontal="left" vertical="top" wrapText="1"/>
      <protection locked="0"/>
    </xf>
    <xf numFmtId="4" fontId="17" fillId="24" borderId="24" xfId="0" applyNumberFormat="1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48" xfId="0" applyFont="1" applyFill="1" applyBorder="1" applyAlignment="1" applyProtection="1">
      <alignment horizontal="center" vertical="center" wrapText="1"/>
    </xf>
    <xf numFmtId="0" fontId="1" fillId="2" borderId="44" xfId="0" applyFont="1" applyFill="1" applyBorder="1" applyAlignment="1" applyProtection="1">
      <alignment horizontal="left" vertical="top" wrapText="1"/>
    </xf>
    <xf numFmtId="0" fontId="71" fillId="26" borderId="11" xfId="0" applyFont="1" applyFill="1" applyBorder="1" applyAlignment="1" applyProtection="1">
      <alignment horizontal="center" vertical="center" wrapText="1"/>
    </xf>
    <xf numFmtId="0" fontId="71" fillId="26" borderId="7" xfId="0" applyFont="1" applyFill="1" applyBorder="1" applyAlignment="1" applyProtection="1">
      <alignment horizontal="center" vertical="center" wrapText="1"/>
    </xf>
    <xf numFmtId="0" fontId="71" fillId="26" borderId="14" xfId="0" applyFont="1" applyFill="1" applyBorder="1" applyAlignment="1" applyProtection="1">
      <alignment horizontal="center" vertical="center" wrapText="1"/>
    </xf>
    <xf numFmtId="0" fontId="1" fillId="2" borderId="42" xfId="0" applyFont="1" applyFill="1" applyBorder="1" applyAlignment="1" applyProtection="1">
      <alignment horizontal="left" vertical="top" wrapText="1"/>
    </xf>
    <xf numFmtId="0" fontId="6" fillId="3" borderId="24" xfId="0" applyFont="1" applyFill="1" applyBorder="1" applyAlignment="1" applyProtection="1">
      <alignment horizontal="left" vertical="center"/>
    </xf>
    <xf numFmtId="0" fontId="6" fillId="3" borderId="52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84" fillId="26" borderId="3" xfId="0" applyFont="1" applyFill="1" applyBorder="1" applyAlignment="1" applyProtection="1">
      <alignment horizontal="center" vertical="center" wrapText="1"/>
    </xf>
    <xf numFmtId="0" fontId="84" fillId="26" borderId="7" xfId="0" applyFont="1" applyFill="1" applyBorder="1" applyAlignment="1" applyProtection="1">
      <alignment horizontal="center" vertical="center" wrapText="1"/>
    </xf>
    <xf numFmtId="0" fontId="84" fillId="26" borderId="48" xfId="0" applyFont="1" applyFill="1" applyBorder="1" applyAlignment="1" applyProtection="1">
      <alignment horizontal="center" vertical="center" wrapText="1"/>
    </xf>
    <xf numFmtId="4" fontId="17" fillId="24" borderId="11" xfId="0" applyNumberFormat="1" applyFont="1" applyFill="1" applyBorder="1" applyAlignment="1" applyProtection="1">
      <alignment horizontal="left" vertical="top" wrapText="1"/>
      <protection locked="0"/>
    </xf>
    <xf numFmtId="4" fontId="17" fillId="24" borderId="56" xfId="0" applyNumberFormat="1" applyFont="1" applyFill="1" applyBorder="1" applyAlignment="1" applyProtection="1">
      <alignment horizontal="left" vertical="top" wrapText="1"/>
      <protection locked="0"/>
    </xf>
    <xf numFmtId="4" fontId="17" fillId="24" borderId="60" xfId="0" applyNumberFormat="1" applyFont="1" applyFill="1" applyBorder="1" applyAlignment="1" applyProtection="1">
      <alignment horizontal="left" vertical="top" wrapText="1"/>
      <protection locked="0"/>
    </xf>
    <xf numFmtId="4" fontId="17" fillId="24" borderId="243" xfId="0" applyNumberFormat="1" applyFont="1" applyFill="1" applyBorder="1" applyAlignment="1" applyProtection="1">
      <alignment horizontal="left" vertical="top" wrapText="1"/>
      <protection locked="0"/>
    </xf>
    <xf numFmtId="4" fontId="49" fillId="0" borderId="150" xfId="0" applyNumberFormat="1" applyFont="1" applyFill="1" applyBorder="1" applyAlignment="1" applyProtection="1">
      <alignment horizontal="right" vertical="center" wrapText="1"/>
    </xf>
    <xf numFmtId="4" fontId="49" fillId="0" borderId="151" xfId="0" applyNumberFormat="1" applyFont="1" applyFill="1" applyBorder="1" applyAlignment="1" applyProtection="1">
      <alignment horizontal="right" vertical="center" wrapText="1"/>
    </xf>
    <xf numFmtId="0" fontId="12" fillId="2" borderId="262" xfId="0" applyFont="1" applyFill="1" applyBorder="1" applyAlignment="1" applyProtection="1">
      <alignment horizontal="left" vertical="top" wrapText="1"/>
    </xf>
    <xf numFmtId="0" fontId="12" fillId="2" borderId="46" xfId="0" applyFont="1" applyFill="1" applyBorder="1" applyAlignment="1" applyProtection="1">
      <alignment horizontal="left" vertical="top" wrapText="1"/>
    </xf>
    <xf numFmtId="0" fontId="12" fillId="2" borderId="50" xfId="0" applyFont="1" applyFill="1" applyBorder="1" applyAlignment="1" applyProtection="1">
      <alignment horizontal="left" vertical="top" wrapText="1"/>
    </xf>
    <xf numFmtId="0" fontId="12" fillId="2" borderId="264" xfId="0" applyFont="1" applyFill="1" applyBorder="1" applyAlignment="1" applyProtection="1">
      <alignment horizontal="left" vertical="top" wrapText="1"/>
    </xf>
    <xf numFmtId="0" fontId="12" fillId="2" borderId="21" xfId="0" applyFont="1" applyFill="1" applyBorder="1" applyAlignment="1" applyProtection="1">
      <alignment horizontal="left" vertical="top" wrapText="1"/>
    </xf>
    <xf numFmtId="0" fontId="12" fillId="2" borderId="22" xfId="0" applyFont="1" applyFill="1" applyBorder="1" applyAlignment="1" applyProtection="1">
      <alignment horizontal="left" vertical="top" wrapText="1"/>
    </xf>
    <xf numFmtId="4" fontId="17" fillId="24" borderId="18" xfId="0" applyNumberFormat="1" applyFont="1" applyFill="1" applyBorder="1" applyAlignment="1" applyProtection="1">
      <alignment horizontal="left" vertical="top" wrapText="1"/>
      <protection locked="0"/>
    </xf>
    <xf numFmtId="164" fontId="49" fillId="2" borderId="150" xfId="0" applyNumberFormat="1" applyFont="1" applyFill="1" applyBorder="1" applyAlignment="1" applyProtection="1">
      <alignment horizontal="right" vertical="center" wrapText="1"/>
    </xf>
    <xf numFmtId="164" fontId="49" fillId="2" borderId="143" xfId="0" applyNumberFormat="1" applyFont="1" applyFill="1" applyBorder="1" applyAlignment="1" applyProtection="1">
      <alignment horizontal="right" vertical="center" wrapText="1"/>
    </xf>
    <xf numFmtId="0" fontId="1" fillId="2" borderId="45" xfId="0" applyFont="1" applyFill="1" applyBorder="1" applyAlignment="1" applyProtection="1">
      <alignment horizontal="left" vertical="top" wrapText="1"/>
    </xf>
    <xf numFmtId="0" fontId="1" fillId="2" borderId="16" xfId="0" applyFont="1" applyFill="1" applyBorder="1" applyAlignment="1" applyProtection="1">
      <alignment horizontal="left" vertical="top" wrapText="1"/>
    </xf>
    <xf numFmtId="0" fontId="1" fillId="2" borderId="24" xfId="0" applyFont="1" applyFill="1" applyBorder="1" applyAlignment="1" applyProtection="1">
      <alignment horizontal="left" vertical="top" wrapText="1"/>
    </xf>
    <xf numFmtId="0" fontId="1" fillId="2" borderId="4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left" vertical="center"/>
    </xf>
    <xf numFmtId="0" fontId="6" fillId="3" borderId="47" xfId="0" applyFont="1" applyFill="1" applyBorder="1" applyAlignment="1" applyProtection="1">
      <alignment horizontal="left" vertical="center"/>
    </xf>
    <xf numFmtId="4" fontId="7" fillId="17" borderId="4" xfId="0" applyNumberFormat="1" applyFont="1" applyFill="1" applyBorder="1" applyAlignment="1" applyProtection="1">
      <alignment horizontal="center" vertical="center"/>
    </xf>
    <xf numFmtId="4" fontId="7" fillId="17" borderId="5" xfId="0" applyNumberFormat="1" applyFont="1" applyFill="1" applyBorder="1" applyAlignment="1" applyProtection="1">
      <alignment horizontal="center" vertical="center"/>
    </xf>
    <xf numFmtId="164" fontId="49" fillId="2" borderId="49" xfId="0" applyNumberFormat="1" applyFont="1" applyFill="1" applyBorder="1" applyAlignment="1" applyProtection="1">
      <alignment horizontal="right" vertical="center" wrapText="1"/>
    </xf>
    <xf numFmtId="164" fontId="49" fillId="2" borderId="52" xfId="0" applyNumberFormat="1" applyFont="1" applyFill="1" applyBorder="1" applyAlignment="1" applyProtection="1">
      <alignment horizontal="right" vertical="center" wrapText="1"/>
    </xf>
    <xf numFmtId="0" fontId="80" fillId="5" borderId="0" xfId="0" applyFont="1" applyFill="1" applyBorder="1" applyAlignment="1" applyProtection="1">
      <alignment horizontal="center" vertical="center" wrapText="1"/>
    </xf>
    <xf numFmtId="0" fontId="75" fillId="0" borderId="0" xfId="0" applyFont="1" applyAlignment="1" applyProtection="1">
      <alignment horizontal="center" vertical="center" wrapText="1"/>
    </xf>
    <xf numFmtId="0" fontId="6" fillId="5" borderId="171" xfId="0" applyFont="1" applyFill="1" applyBorder="1" applyAlignment="1" applyProtection="1">
      <alignment horizontal="right" vertical="center" wrapText="1"/>
    </xf>
    <xf numFmtId="0" fontId="6" fillId="17" borderId="4" xfId="0" applyFont="1" applyFill="1" applyBorder="1" applyAlignment="1" applyProtection="1">
      <alignment horizontal="center" vertical="center"/>
    </xf>
    <xf numFmtId="0" fontId="6" fillId="17" borderId="5" xfId="0" applyFont="1" applyFill="1" applyBorder="1" applyAlignment="1" applyProtection="1">
      <alignment horizontal="center" vertical="center"/>
    </xf>
    <xf numFmtId="0" fontId="6" fillId="17" borderId="6" xfId="0" applyFont="1" applyFill="1" applyBorder="1" applyAlignment="1" applyProtection="1">
      <alignment horizontal="center" vertical="center"/>
    </xf>
    <xf numFmtId="0" fontId="19" fillId="26" borderId="9" xfId="0" applyFont="1" applyFill="1" applyBorder="1" applyAlignment="1" applyProtection="1">
      <alignment horizontal="center" vertical="center" wrapText="1"/>
    </xf>
    <xf numFmtId="0" fontId="19" fillId="26" borderId="10" xfId="0" applyFont="1" applyFill="1" applyBorder="1" applyAlignment="1" applyProtection="1">
      <alignment horizontal="center" vertical="center" wrapText="1"/>
    </xf>
    <xf numFmtId="0" fontId="19" fillId="26" borderId="8" xfId="0" applyFont="1" applyFill="1" applyBorder="1" applyAlignment="1" applyProtection="1">
      <alignment horizontal="center" vertical="center" wrapText="1"/>
    </xf>
    <xf numFmtId="0" fontId="84" fillId="26" borderId="132" xfId="0" applyFont="1" applyFill="1" applyBorder="1" applyAlignment="1" applyProtection="1">
      <alignment horizontal="center" vertical="center" wrapText="1"/>
    </xf>
    <xf numFmtId="0" fontId="84" fillId="26" borderId="138" xfId="0" applyFont="1" applyFill="1" applyBorder="1" applyAlignment="1" applyProtection="1">
      <alignment horizontal="center" vertical="center" wrapText="1"/>
    </xf>
    <xf numFmtId="0" fontId="84" fillId="26" borderId="5" xfId="0" applyFont="1" applyFill="1" applyBorder="1" applyAlignment="1" applyProtection="1">
      <alignment horizontal="center" vertical="center" wrapText="1"/>
    </xf>
    <xf numFmtId="4" fontId="6" fillId="17" borderId="4" xfId="0" applyNumberFormat="1" applyFont="1" applyFill="1" applyBorder="1" applyAlignment="1" applyProtection="1">
      <alignment horizontal="center" vertical="center"/>
    </xf>
    <xf numFmtId="4" fontId="6" fillId="17" borderId="5" xfId="0" applyNumberFormat="1" applyFont="1" applyFill="1" applyBorder="1" applyAlignment="1" applyProtection="1">
      <alignment horizontal="center" vertical="center"/>
    </xf>
    <xf numFmtId="4" fontId="6" fillId="17" borderId="6" xfId="0" applyNumberFormat="1" applyFont="1" applyFill="1" applyBorder="1" applyAlignment="1" applyProtection="1">
      <alignment horizontal="center" vertical="center"/>
    </xf>
    <xf numFmtId="0" fontId="18" fillId="15" borderId="10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84" fillId="26" borderId="14" xfId="0" applyFont="1" applyFill="1" applyBorder="1" applyAlignment="1" applyProtection="1">
      <alignment horizontal="center" vertical="center" wrapText="1"/>
    </xf>
    <xf numFmtId="0" fontId="84" fillId="26" borderId="17" xfId="0" applyFont="1" applyFill="1" applyBorder="1" applyAlignment="1" applyProtection="1">
      <alignment horizontal="center" vertical="center" wrapText="1"/>
    </xf>
    <xf numFmtId="0" fontId="84" fillId="26" borderId="15" xfId="0" applyFont="1" applyFill="1" applyBorder="1" applyAlignment="1" applyProtection="1">
      <alignment horizontal="center" vertical="center" wrapText="1"/>
    </xf>
    <xf numFmtId="0" fontId="1" fillId="2" borderId="54" xfId="0" applyFont="1" applyFill="1" applyBorder="1" applyAlignment="1" applyProtection="1">
      <alignment horizontal="left" vertical="top" wrapText="1"/>
    </xf>
    <xf numFmtId="0" fontId="1" fillId="2" borderId="40" xfId="0" applyFont="1" applyFill="1" applyBorder="1" applyAlignment="1" applyProtection="1">
      <alignment horizontal="left" vertical="top" wrapText="1"/>
    </xf>
    <xf numFmtId="4" fontId="17" fillId="24" borderId="244" xfId="0" applyNumberFormat="1" applyFont="1" applyFill="1" applyBorder="1" applyAlignment="1" applyProtection="1">
      <alignment horizontal="left" vertical="top" wrapText="1"/>
      <protection locked="0"/>
    </xf>
    <xf numFmtId="0" fontId="37" fillId="17" borderId="253" xfId="0" applyFont="1" applyFill="1" applyBorder="1" applyAlignment="1" applyProtection="1">
      <alignment horizontal="center" vertical="center" wrapText="1"/>
    </xf>
    <xf numFmtId="0" fontId="4" fillId="2" borderId="45" xfId="0" applyFont="1" applyFill="1" applyBorder="1" applyAlignment="1" applyProtection="1">
      <alignment horizontal="left" vertical="top" wrapText="1"/>
    </xf>
    <xf numFmtId="0" fontId="4" fillId="2" borderId="215" xfId="0" applyFont="1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4" fillId="2" borderId="232" xfId="0" applyFont="1" applyFill="1" applyBorder="1" applyAlignment="1" applyProtection="1">
      <alignment horizontal="left" vertical="top" wrapText="1"/>
    </xf>
    <xf numFmtId="0" fontId="21" fillId="5" borderId="203" xfId="0" applyFont="1" applyFill="1" applyBorder="1" applyAlignment="1" applyProtection="1">
      <alignment horizontal="center" vertical="center" wrapText="1"/>
    </xf>
    <xf numFmtId="0" fontId="21" fillId="5" borderId="0" xfId="0" applyFont="1" applyFill="1" applyAlignment="1" applyProtection="1">
      <alignment horizontal="center" vertical="center" wrapText="1"/>
    </xf>
    <xf numFmtId="164" fontId="49" fillId="0" borderId="176" xfId="0" applyNumberFormat="1" applyFont="1" applyFill="1" applyBorder="1" applyAlignment="1" applyProtection="1">
      <alignment horizontal="right" vertical="center" wrapText="1"/>
    </xf>
    <xf numFmtId="164" fontId="49" fillId="0" borderId="177" xfId="0" applyNumberFormat="1" applyFont="1" applyFill="1" applyBorder="1" applyAlignment="1" applyProtection="1">
      <alignment horizontal="right" vertical="center" wrapText="1"/>
    </xf>
    <xf numFmtId="0" fontId="34" fillId="2" borderId="4" xfId="0" applyFont="1" applyFill="1" applyBorder="1" applyAlignment="1" applyProtection="1">
      <alignment horizontal="center" vertical="center" wrapText="1"/>
    </xf>
    <xf numFmtId="0" fontId="34" fillId="2" borderId="6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4" fontId="49" fillId="0" borderId="26" xfId="0" applyNumberFormat="1" applyFont="1" applyFill="1" applyBorder="1" applyAlignment="1" applyProtection="1">
      <alignment horizontal="right" vertical="center" wrapText="1"/>
    </xf>
    <xf numFmtId="4" fontId="49" fillId="0" borderId="39" xfId="0" applyNumberFormat="1" applyFont="1" applyFill="1" applyBorder="1" applyAlignment="1" applyProtection="1">
      <alignment horizontal="right" vertical="center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4" fillId="2" borderId="16" xfId="0" applyFont="1" applyFill="1" applyBorder="1" applyAlignment="1" applyProtection="1">
      <alignment horizontal="left" vertical="top" wrapText="1"/>
    </xf>
    <xf numFmtId="0" fontId="4" fillId="2" borderId="24" xfId="0" applyFont="1" applyFill="1" applyBorder="1" applyAlignment="1" applyProtection="1">
      <alignment horizontal="left" vertical="top" wrapText="1"/>
    </xf>
    <xf numFmtId="0" fontId="21" fillId="5" borderId="0" xfId="0" applyFont="1" applyFill="1" applyBorder="1" applyAlignment="1" applyProtection="1">
      <alignment horizontal="center" vertical="center" wrapText="1"/>
    </xf>
    <xf numFmtId="0" fontId="21" fillId="5" borderId="2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48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4" fillId="2" borderId="51" xfId="0" applyFont="1" applyFill="1" applyBorder="1" applyAlignment="1" applyProtection="1">
      <alignment horizontal="left" vertical="top" wrapText="1"/>
    </xf>
    <xf numFmtId="0" fontId="4" fillId="2" borderId="44" xfId="0" applyFont="1" applyFill="1" applyBorder="1" applyAlignment="1" applyProtection="1">
      <alignment horizontal="left" vertical="top" wrapText="1"/>
    </xf>
    <xf numFmtId="4" fontId="1" fillId="17" borderId="109" xfId="0" applyNumberFormat="1" applyFont="1" applyFill="1" applyBorder="1" applyAlignment="1" applyProtection="1">
      <alignment horizontal="center" vertical="center" wrapText="1"/>
    </xf>
    <xf numFmtId="4" fontId="1" fillId="17" borderId="5" xfId="0" applyNumberFormat="1" applyFont="1" applyFill="1" applyBorder="1" applyAlignment="1" applyProtection="1">
      <alignment horizontal="center" vertical="center" wrapText="1"/>
    </xf>
    <xf numFmtId="4" fontId="1" fillId="17" borderId="7" xfId="0" applyNumberFormat="1" applyFont="1" applyFill="1" applyBorder="1" applyAlignment="1" applyProtection="1">
      <alignment horizontal="center" vertical="center" wrapText="1"/>
    </xf>
    <xf numFmtId="4" fontId="1" fillId="17" borderId="146" xfId="0" applyNumberFormat="1" applyFont="1" applyFill="1" applyBorder="1" applyAlignment="1" applyProtection="1">
      <alignment horizontal="center" vertical="center" wrapText="1"/>
    </xf>
    <xf numFmtId="4" fontId="17" fillId="24" borderId="26" xfId="0" applyNumberFormat="1" applyFont="1" applyFill="1" applyBorder="1" applyAlignment="1" applyProtection="1">
      <alignment horizontal="left" vertical="top" wrapText="1"/>
      <protection locked="0"/>
    </xf>
    <xf numFmtId="4" fontId="17" fillId="24" borderId="37" xfId="0" applyNumberFormat="1" applyFont="1" applyFill="1" applyBorder="1" applyAlignment="1" applyProtection="1">
      <alignment horizontal="left" vertical="top" wrapText="1"/>
      <protection locked="0"/>
    </xf>
    <xf numFmtId="0" fontId="21" fillId="5" borderId="111" xfId="0" applyFont="1" applyFill="1" applyBorder="1" applyAlignment="1" applyProtection="1">
      <alignment horizontal="center" vertical="center" wrapText="1"/>
    </xf>
    <xf numFmtId="0" fontId="21" fillId="5" borderId="213" xfId="0" applyFont="1" applyFill="1" applyBorder="1" applyAlignment="1" applyProtection="1">
      <alignment horizontal="center" vertical="center" wrapText="1"/>
    </xf>
    <xf numFmtId="0" fontId="21" fillId="0" borderId="111" xfId="0" applyFont="1" applyBorder="1" applyAlignment="1" applyProtection="1">
      <alignment horizontal="center" vertical="center" wrapText="1"/>
    </xf>
    <xf numFmtId="0" fontId="21" fillId="0" borderId="213" xfId="0" applyFont="1" applyBorder="1" applyAlignment="1" applyProtection="1">
      <alignment horizontal="center" vertical="center" wrapText="1"/>
    </xf>
    <xf numFmtId="0" fontId="21" fillId="2" borderId="111" xfId="0" applyFont="1" applyFill="1" applyBorder="1" applyAlignment="1" applyProtection="1">
      <alignment horizontal="center" vertical="center" wrapText="1"/>
    </xf>
    <xf numFmtId="0" fontId="21" fillId="2" borderId="213" xfId="0" applyFont="1" applyFill="1" applyBorder="1" applyAlignment="1" applyProtection="1">
      <alignment horizontal="center" vertical="center" wrapText="1"/>
    </xf>
    <xf numFmtId="0" fontId="1" fillId="17" borderId="109" xfId="0" applyFont="1" applyFill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1" fillId="17" borderId="7" xfId="0" applyFont="1" applyFill="1" applyBorder="1" applyAlignment="1" applyProtection="1">
      <alignment horizontal="center" vertical="center" wrapText="1"/>
    </xf>
    <xf numFmtId="4" fontId="17" fillId="24" borderId="39" xfId="0" applyNumberFormat="1" applyFont="1" applyFill="1" applyBorder="1" applyAlignment="1" applyProtection="1">
      <alignment horizontal="left" vertical="top" wrapText="1"/>
      <protection locked="0"/>
    </xf>
    <xf numFmtId="4" fontId="17" fillId="24" borderId="63" xfId="0" applyNumberFormat="1" applyFont="1" applyFill="1" applyBorder="1" applyAlignment="1" applyProtection="1">
      <alignment horizontal="left" vertical="top" wrapText="1"/>
      <protection locked="0"/>
    </xf>
    <xf numFmtId="4" fontId="17" fillId="24" borderId="23" xfId="0" applyNumberFormat="1" applyFont="1" applyFill="1" applyBorder="1" applyAlignment="1" applyProtection="1">
      <alignment horizontal="left" vertical="top" wrapText="1"/>
      <protection locked="0"/>
    </xf>
    <xf numFmtId="0" fontId="4" fillId="2" borderId="18" xfId="0" applyFont="1" applyFill="1" applyBorder="1" applyAlignment="1" applyProtection="1">
      <alignment horizontal="left" vertical="top" wrapText="1"/>
    </xf>
    <xf numFmtId="0" fontId="4" fillId="2" borderId="47" xfId="0" applyFont="1" applyFill="1" applyBorder="1" applyAlignment="1" applyProtection="1">
      <alignment horizontal="left" vertical="top" wrapText="1"/>
    </xf>
    <xf numFmtId="0" fontId="84" fillId="26" borderId="8" xfId="0" applyFont="1" applyFill="1" applyBorder="1" applyAlignment="1" applyProtection="1">
      <alignment horizontal="center" vertical="center" wrapText="1"/>
    </xf>
    <xf numFmtId="0" fontId="71" fillId="26" borderId="4" xfId="0" applyFont="1" applyFill="1" applyBorder="1" applyAlignment="1" applyProtection="1">
      <alignment horizontal="center" vertical="center" wrapText="1"/>
    </xf>
    <xf numFmtId="0" fontId="71" fillId="26" borderId="5" xfId="0" applyFont="1" applyFill="1" applyBorder="1" applyAlignment="1" applyProtection="1">
      <alignment horizontal="center" vertical="center" wrapText="1"/>
    </xf>
    <xf numFmtId="0" fontId="71" fillId="26" borderId="6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4" fillId="2" borderId="99" xfId="0" applyFont="1" applyFill="1" applyBorder="1" applyAlignment="1" applyProtection="1">
      <alignment horizontal="left" vertical="top" wrapText="1"/>
    </xf>
    <xf numFmtId="0" fontId="34" fillId="2" borderId="180" xfId="0" applyFont="1" applyFill="1" applyBorder="1" applyAlignment="1" applyProtection="1">
      <alignment horizontal="left" vertical="top" wrapText="1"/>
    </xf>
    <xf numFmtId="0" fontId="4" fillId="2" borderId="183" xfId="0" applyFont="1" applyFill="1" applyBorder="1" applyAlignment="1" applyProtection="1">
      <alignment horizontal="left" vertical="top" wrapText="1"/>
    </xf>
    <xf numFmtId="0" fontId="4" fillId="2" borderId="184" xfId="0" applyFont="1" applyFill="1" applyBorder="1" applyAlignment="1" applyProtection="1">
      <alignment horizontal="left" vertical="top" wrapText="1"/>
    </xf>
    <xf numFmtId="0" fontId="4" fillId="2" borderId="185" xfId="0" applyFont="1" applyFill="1" applyBorder="1" applyAlignment="1" applyProtection="1">
      <alignment horizontal="left" vertical="top" wrapText="1"/>
    </xf>
    <xf numFmtId="4" fontId="6" fillId="34" borderId="31" xfId="0" applyNumberFormat="1" applyFont="1" applyFill="1" applyBorder="1" applyAlignment="1">
      <alignment horizontal="right" vertical="center"/>
    </xf>
    <xf numFmtId="4" fontId="6" fillId="34" borderId="34" xfId="0" applyNumberFormat="1" applyFont="1" applyFill="1" applyBorder="1" applyAlignment="1">
      <alignment horizontal="right" vertical="center"/>
    </xf>
    <xf numFmtId="3" fontId="43" fillId="16" borderId="106" xfId="0" applyNumberFormat="1" applyFont="1" applyFill="1" applyBorder="1" applyAlignment="1">
      <alignment horizontal="center" vertical="center"/>
    </xf>
    <xf numFmtId="3" fontId="43" fillId="16" borderId="107" xfId="0" applyNumberFormat="1" applyFont="1" applyFill="1" applyBorder="1" applyAlignment="1">
      <alignment horizontal="center" vertical="center"/>
    </xf>
    <xf numFmtId="0" fontId="145" fillId="0" borderId="7" xfId="0" applyFont="1" applyBorder="1" applyAlignment="1">
      <alignment horizontal="left" vertical="center"/>
    </xf>
    <xf numFmtId="0" fontId="17" fillId="2" borderId="18" xfId="0" applyFont="1" applyFill="1" applyBorder="1" applyAlignment="1" applyProtection="1">
      <alignment horizontal="left" vertical="center"/>
    </xf>
    <xf numFmtId="0" fontId="17" fillId="2" borderId="19" xfId="0" applyFont="1" applyFill="1" applyBorder="1" applyAlignment="1" applyProtection="1">
      <alignment horizontal="left" vertical="center"/>
    </xf>
    <xf numFmtId="0" fontId="17" fillId="2" borderId="23" xfId="0" applyFont="1" applyFill="1" applyBorder="1" applyAlignment="1" applyProtection="1">
      <alignment horizontal="left" vertical="center"/>
    </xf>
    <xf numFmtId="0" fontId="17" fillId="2" borderId="50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right" vertical="center"/>
    </xf>
    <xf numFmtId="0" fontId="43" fillId="2" borderId="9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4" fontId="6" fillId="17" borderId="31" xfId="0" applyNumberFormat="1" applyFont="1" applyFill="1" applyBorder="1" applyAlignment="1">
      <alignment horizontal="right" vertical="center"/>
    </xf>
    <xf numFmtId="4" fontId="6" fillId="17" borderId="34" xfId="0" applyNumberFormat="1" applyFont="1" applyFill="1" applyBorder="1" applyAlignment="1">
      <alignment horizontal="right" vertical="center"/>
    </xf>
    <xf numFmtId="0" fontId="4" fillId="3" borderId="88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1" xfId="0" applyFont="1" applyFill="1" applyBorder="1" applyAlignment="1">
      <alignment horizontal="center" vertical="center"/>
    </xf>
    <xf numFmtId="4" fontId="6" fillId="34" borderId="99" xfId="0" applyNumberFormat="1" applyFont="1" applyFill="1" applyBorder="1" applyAlignment="1">
      <alignment horizontal="right" vertical="center"/>
    </xf>
    <xf numFmtId="4" fontId="6" fillId="34" borderId="104" xfId="0" applyNumberFormat="1" applyFont="1" applyFill="1" applyBorder="1" applyAlignment="1">
      <alignment horizontal="right" vertical="center"/>
    </xf>
    <xf numFmtId="4" fontId="6" fillId="34" borderId="36" xfId="0" applyNumberFormat="1" applyFont="1" applyFill="1" applyBorder="1" applyAlignment="1">
      <alignment horizontal="right" vertical="center"/>
    </xf>
    <xf numFmtId="4" fontId="6" fillId="34" borderId="105" xfId="0" applyNumberFormat="1" applyFont="1" applyFill="1" applyBorder="1" applyAlignment="1">
      <alignment horizontal="right" vertical="center"/>
    </xf>
    <xf numFmtId="0" fontId="4" fillId="27" borderId="10" xfId="0" applyFont="1" applyFill="1" applyBorder="1" applyAlignment="1" applyProtection="1">
      <alignment horizontal="center" vertical="center" wrapText="1"/>
    </xf>
    <xf numFmtId="0" fontId="4" fillId="27" borderId="8" xfId="0" applyFont="1" applyFill="1" applyBorder="1" applyAlignment="1" applyProtection="1">
      <alignment horizontal="center" vertical="center" wrapText="1"/>
    </xf>
    <xf numFmtId="0" fontId="84" fillId="26" borderId="146" xfId="0" applyFont="1" applyFill="1" applyBorder="1" applyAlignment="1" applyProtection="1">
      <alignment horizontal="center" vertical="center" wrapText="1"/>
    </xf>
    <xf numFmtId="0" fontId="84" fillId="26" borderId="224" xfId="0" applyFont="1" applyFill="1" applyBorder="1" applyAlignment="1" applyProtection="1">
      <alignment horizontal="center" vertical="center" wrapText="1"/>
    </xf>
    <xf numFmtId="0" fontId="84" fillId="26" borderId="255" xfId="0" applyFont="1" applyFill="1" applyBorder="1" applyAlignment="1" applyProtection="1">
      <alignment horizontal="center" vertical="center" wrapText="1"/>
    </xf>
    <xf numFmtId="4" fontId="49" fillId="24" borderId="146" xfId="0" applyNumberFormat="1" applyFont="1" applyFill="1" applyBorder="1" applyAlignment="1" applyProtection="1">
      <alignment horizontal="left" vertical="top" wrapText="1"/>
      <protection locked="0"/>
    </xf>
    <xf numFmtId="4" fontId="49" fillId="24" borderId="14" xfId="0" applyNumberFormat="1" applyFont="1" applyFill="1" applyBorder="1" applyAlignment="1" applyProtection="1">
      <alignment horizontal="left" vertical="top" wrapText="1"/>
      <protection locked="0"/>
    </xf>
    <xf numFmtId="4" fontId="49" fillId="24" borderId="224" xfId="0" applyNumberFormat="1" applyFont="1" applyFill="1" applyBorder="1" applyAlignment="1" applyProtection="1">
      <alignment horizontal="left" vertical="top" wrapText="1"/>
      <protection locked="0"/>
    </xf>
    <xf numFmtId="4" fontId="49" fillId="24" borderId="17" xfId="0" applyNumberFormat="1" applyFont="1" applyFill="1" applyBorder="1" applyAlignment="1" applyProtection="1">
      <alignment horizontal="left" vertical="top" wrapText="1"/>
      <protection locked="0"/>
    </xf>
    <xf numFmtId="4" fontId="49" fillId="24" borderId="255" xfId="0" applyNumberFormat="1" applyFont="1" applyFill="1" applyBorder="1" applyAlignment="1" applyProtection="1">
      <alignment horizontal="left" vertical="top" wrapText="1"/>
      <protection locked="0"/>
    </xf>
    <xf numFmtId="4" fontId="49" fillId="24" borderId="15" xfId="0" applyNumberFormat="1" applyFont="1" applyFill="1" applyBorder="1" applyAlignment="1" applyProtection="1">
      <alignment horizontal="left" vertical="top" wrapText="1"/>
      <protection locked="0"/>
    </xf>
    <xf numFmtId="0" fontId="4" fillId="0" borderId="25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7" fillId="24" borderId="20" xfId="0" applyFont="1" applyFill="1" applyBorder="1" applyAlignment="1" applyProtection="1">
      <alignment horizontal="left" vertical="center" wrapText="1"/>
      <protection locked="0"/>
    </xf>
    <xf numFmtId="0" fontId="17" fillId="24" borderId="22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48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>
      <alignment horizontal="right" vertical="center"/>
    </xf>
    <xf numFmtId="0" fontId="17" fillId="2" borderId="18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3" fontId="6" fillId="17" borderId="4" xfId="0" applyNumberFormat="1" applyFont="1" applyFill="1" applyBorder="1" applyAlignment="1" applyProtection="1">
      <alignment horizontal="center" vertical="center" wrapText="1"/>
    </xf>
    <xf numFmtId="3" fontId="6" fillId="17" borderId="6" xfId="0" applyNumberFormat="1" applyFont="1" applyFill="1" applyBorder="1" applyAlignment="1" applyProtection="1">
      <alignment horizontal="center" vertical="center" wrapText="1"/>
    </xf>
    <xf numFmtId="0" fontId="43" fillId="2" borderId="14" xfId="0" applyFont="1" applyFill="1" applyBorder="1" applyAlignment="1" applyProtection="1">
      <alignment horizontal="right" vertical="center"/>
    </xf>
    <xf numFmtId="0" fontId="43" fillId="2" borderId="9" xfId="0" applyFont="1" applyFill="1" applyBorder="1" applyAlignment="1" applyProtection="1">
      <alignment horizontal="right" vertical="center"/>
    </xf>
    <xf numFmtId="0" fontId="6" fillId="2" borderId="17" xfId="0" applyFont="1" applyFill="1" applyBorder="1" applyAlignment="1" applyProtection="1">
      <alignment horizontal="right" vertical="center"/>
    </xf>
    <xf numFmtId="0" fontId="6" fillId="2" borderId="10" xfId="0" applyFont="1" applyFill="1" applyBorder="1" applyAlignment="1" applyProtection="1">
      <alignment horizontal="right" vertical="center"/>
    </xf>
    <xf numFmtId="0" fontId="6" fillId="2" borderId="16" xfId="0" applyFont="1" applyFill="1" applyBorder="1" applyAlignment="1" applyProtection="1">
      <alignment horizontal="right" vertical="center"/>
    </xf>
    <xf numFmtId="0" fontId="4" fillId="2" borderId="254" xfId="0" applyFont="1" applyFill="1" applyBorder="1" applyAlignment="1">
      <alignment horizontal="center" wrapText="1"/>
    </xf>
    <xf numFmtId="3" fontId="6" fillId="17" borderId="99" xfId="0" applyNumberFormat="1" applyFont="1" applyFill="1" applyBorder="1" applyAlignment="1">
      <alignment horizontal="right" vertical="center"/>
    </xf>
    <xf numFmtId="3" fontId="6" fillId="17" borderId="104" xfId="0" applyNumberFormat="1" applyFont="1" applyFill="1" applyBorder="1" applyAlignment="1">
      <alignment horizontal="right" vertical="center"/>
    </xf>
    <xf numFmtId="3" fontId="6" fillId="17" borderId="36" xfId="0" applyNumberFormat="1" applyFont="1" applyFill="1" applyBorder="1" applyAlignment="1">
      <alignment horizontal="right" vertical="center"/>
    </xf>
    <xf numFmtId="3" fontId="6" fillId="17" borderId="105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15" fillId="3" borderId="83" xfId="0" applyFont="1" applyFill="1" applyBorder="1" applyAlignment="1" applyProtection="1">
      <alignment horizontal="center" vertical="center" wrapText="1"/>
    </xf>
    <xf numFmtId="0" fontId="15" fillId="3" borderId="84" xfId="0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left" vertical="center"/>
    </xf>
    <xf numFmtId="0" fontId="17" fillId="2" borderId="22" xfId="0" applyFont="1" applyFill="1" applyBorder="1" applyAlignment="1" applyProtection="1">
      <alignment horizontal="left" vertical="center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15" fillId="2" borderId="83" xfId="0" applyFont="1" applyFill="1" applyBorder="1" applyAlignment="1">
      <alignment horizontal="center" vertical="center" wrapText="1"/>
    </xf>
    <xf numFmtId="0" fontId="15" fillId="2" borderId="84" xfId="0" applyFont="1" applyFill="1" applyBorder="1" applyAlignment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0" fontId="4" fillId="33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9" borderId="10" xfId="0" applyFont="1" applyFill="1" applyBorder="1" applyAlignment="1" applyProtection="1">
      <alignment horizontal="center" vertical="center" wrapText="1"/>
    </xf>
    <xf numFmtId="0" fontId="4" fillId="9" borderId="8" xfId="0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108" xfId="0" applyNumberFormat="1" applyFont="1" applyFill="1" applyBorder="1" applyAlignment="1">
      <alignment horizontal="center" vertical="center"/>
    </xf>
    <xf numFmtId="3" fontId="6" fillId="17" borderId="31" xfId="0" applyNumberFormat="1" applyFont="1" applyFill="1" applyBorder="1" applyAlignment="1" applyProtection="1">
      <alignment horizontal="right" vertical="center"/>
    </xf>
    <xf numFmtId="3" fontId="6" fillId="17" borderId="34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 vertical="center"/>
    </xf>
    <xf numFmtId="3" fontId="6" fillId="17" borderId="4" xfId="0" applyNumberFormat="1" applyFont="1" applyFill="1" applyBorder="1" applyAlignment="1" applyProtection="1">
      <alignment horizontal="center" vertical="center"/>
    </xf>
    <xf numFmtId="3" fontId="6" fillId="17" borderId="5" xfId="0" applyNumberFormat="1" applyFont="1" applyFill="1" applyBorder="1" applyAlignment="1" applyProtection="1">
      <alignment horizontal="center" vertical="center"/>
    </xf>
    <xf numFmtId="3" fontId="6" fillId="17" borderId="6" xfId="0" applyNumberFormat="1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3" borderId="152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43" fillId="2" borderId="0" xfId="0" applyFont="1" applyFill="1" applyBorder="1" applyAlignment="1">
      <alignment horizontal="right" vertical="center"/>
    </xf>
    <xf numFmtId="0" fontId="43" fillId="0" borderId="17" xfId="0" applyFont="1" applyFill="1" applyBorder="1" applyAlignment="1">
      <alignment horizontal="right" vertical="center"/>
    </xf>
    <xf numFmtId="0" fontId="6" fillId="0" borderId="111" xfId="0" applyFont="1" applyFill="1" applyBorder="1" applyAlignment="1">
      <alignment horizontal="right" vertical="center"/>
    </xf>
    <xf numFmtId="0" fontId="17" fillId="2" borderId="23" xfId="0" applyFont="1" applyFill="1" applyBorder="1" applyAlignment="1" applyProtection="1">
      <alignment horizontal="left" vertical="center" wrapText="1"/>
    </xf>
    <xf numFmtId="0" fontId="17" fillId="2" borderId="50" xfId="0" applyFont="1" applyFill="1" applyBorder="1" applyAlignment="1" applyProtection="1">
      <alignment horizontal="left" vertical="center" wrapText="1"/>
    </xf>
    <xf numFmtId="4" fontId="6" fillId="17" borderId="81" xfId="0" applyNumberFormat="1" applyFont="1" applyFill="1" applyBorder="1" applyAlignment="1">
      <alignment horizontal="right" vertical="center"/>
    </xf>
    <xf numFmtId="4" fontId="6" fillId="17" borderId="82" xfId="0" applyNumberFormat="1" applyFont="1" applyFill="1" applyBorder="1" applyAlignment="1">
      <alignment horizontal="right" vertical="center"/>
    </xf>
    <xf numFmtId="4" fontId="6" fillId="34" borderId="81" xfId="0" applyNumberFormat="1" applyFont="1" applyFill="1" applyBorder="1" applyAlignment="1">
      <alignment horizontal="right" vertical="center"/>
    </xf>
    <xf numFmtId="4" fontId="6" fillId="34" borderId="82" xfId="0" applyNumberFormat="1" applyFont="1" applyFill="1" applyBorder="1" applyAlignment="1">
      <alignment horizontal="right" vertical="center"/>
    </xf>
    <xf numFmtId="0" fontId="64" fillId="0" borderId="0" xfId="0" applyFont="1" applyAlignment="1">
      <alignment horizontal="right" vertical="center" wrapText="1"/>
    </xf>
    <xf numFmtId="0" fontId="51" fillId="24" borderId="200" xfId="0" quotePrefix="1" applyFont="1" applyFill="1" applyBorder="1" applyAlignment="1" applyProtection="1">
      <alignment horizontal="left" vertical="top" wrapText="1"/>
      <protection locked="0"/>
    </xf>
    <xf numFmtId="0" fontId="51" fillId="24" borderId="150" xfId="0" quotePrefix="1" applyFont="1" applyFill="1" applyBorder="1" applyAlignment="1" applyProtection="1">
      <alignment horizontal="left" vertical="top" wrapText="1"/>
      <protection locked="0"/>
    </xf>
    <xf numFmtId="0" fontId="51" fillId="24" borderId="214" xfId="0" quotePrefix="1" applyFont="1" applyFill="1" applyBorder="1" applyAlignment="1" applyProtection="1">
      <alignment horizontal="left" vertical="top" wrapText="1"/>
      <protection locked="0"/>
    </xf>
    <xf numFmtId="0" fontId="91" fillId="26" borderId="4" xfId="0" applyFont="1" applyFill="1" applyBorder="1" applyAlignment="1">
      <alignment horizontal="center" vertical="center"/>
    </xf>
    <xf numFmtId="0" fontId="91" fillId="26" borderId="5" xfId="0" applyFont="1" applyFill="1" applyBorder="1" applyAlignment="1">
      <alignment horizontal="center" vertical="center"/>
    </xf>
    <xf numFmtId="0" fontId="91" fillId="26" borderId="7" xfId="0" applyFont="1" applyFill="1" applyBorder="1" applyAlignment="1">
      <alignment horizontal="center" vertical="center"/>
    </xf>
    <xf numFmtId="0" fontId="91" fillId="26" borderId="6" xfId="0" applyFont="1" applyFill="1" applyBorder="1" applyAlignment="1">
      <alignment horizontal="center" vertical="center"/>
    </xf>
    <xf numFmtId="0" fontId="84" fillId="26" borderId="10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ourcentage 2" xfId="2" xr:uid="{00000000-0005-0000-0000-000003000000}"/>
  </cellStyles>
  <dxfs count="94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fgColor auto="1"/>
          <bgColor theme="5" tint="0.39994506668294322"/>
        </patternFill>
      </fill>
    </dxf>
    <dxf>
      <font>
        <color theme="0" tint="-0.34998626667073579"/>
      </font>
      <fill>
        <patternFill patternType="medium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alignment vertical="center"/>
    </dxf>
    <dxf>
      <alignment vertical="center"/>
    </dxf>
    <dxf>
      <fill>
        <patternFill patternType="mediumGray">
          <fgColor auto="1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 patternType="mediumGray">
          <bgColor auto="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8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mediumGray">
          <bgColor auto="1"/>
        </patternFill>
      </fill>
    </dxf>
    <dxf>
      <fill>
        <patternFill>
          <bgColor theme="5" tint="0.39994506668294322"/>
        </patternFill>
      </fill>
    </dxf>
    <dxf>
      <fill>
        <patternFill patternType="solid"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fgColor auto="1"/>
          <bgColor theme="5" tint="0.39994506668294322"/>
        </patternFill>
      </fill>
    </dxf>
    <dxf>
      <fill>
        <patternFill>
          <fgColor auto="1"/>
          <bgColor theme="5" tint="0.39994506668294322"/>
        </patternFill>
      </fill>
    </dxf>
    <dxf>
      <font>
        <color theme="0" tint="-0.34998626667073579"/>
      </font>
      <fill>
        <patternFill patternType="medium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  <color rgb="FFFFCC66"/>
      <color rgb="FFFF9900"/>
      <color rgb="FFCCFFFF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3</xdr:row>
      <xdr:rowOff>66675</xdr:rowOff>
    </xdr:from>
    <xdr:to>
      <xdr:col>0</xdr:col>
      <xdr:colOff>1505784</xdr:colOff>
      <xdr:row>3</xdr:row>
      <xdr:rowOff>288687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609725"/>
          <a:ext cx="237689" cy="218202"/>
        </a:xfrm>
        <a:prstGeom prst="rect">
          <a:avLst/>
        </a:prstGeom>
      </xdr:spPr>
    </xdr:pic>
    <xdr:clientData/>
  </xdr:twoCellAnchor>
  <xdr:oneCellAnchor>
    <xdr:from>
      <xdr:col>16</xdr:col>
      <xdr:colOff>419100</xdr:colOff>
      <xdr:row>2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05727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419100</xdr:colOff>
      <xdr:row>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4363700" y="9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530226</xdr:colOff>
      <xdr:row>5</xdr:row>
      <xdr:rowOff>15875</xdr:rowOff>
    </xdr:from>
    <xdr:to>
      <xdr:col>2</xdr:col>
      <xdr:colOff>69849</xdr:colOff>
      <xdr:row>6</xdr:row>
      <xdr:rowOff>84860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476" y="1377950"/>
          <a:ext cx="708023" cy="6531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771525</xdr:colOff>
          <xdr:row>2</xdr:row>
          <xdr:rowOff>47625</xdr:rowOff>
        </xdr:from>
        <xdr:to>
          <xdr:col>10</xdr:col>
          <xdr:colOff>1076325</xdr:colOff>
          <xdr:row>2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809625</xdr:colOff>
          <xdr:row>2</xdr:row>
          <xdr:rowOff>47625</xdr:rowOff>
        </xdr:from>
        <xdr:to>
          <xdr:col>11</xdr:col>
          <xdr:colOff>1114425</xdr:colOff>
          <xdr:row>2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771525</xdr:colOff>
          <xdr:row>3</xdr:row>
          <xdr:rowOff>0</xdr:rowOff>
        </xdr:from>
        <xdr:to>
          <xdr:col>10</xdr:col>
          <xdr:colOff>1076325</xdr:colOff>
          <xdr:row>4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8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819150</xdr:colOff>
          <xdr:row>3</xdr:row>
          <xdr:rowOff>0</xdr:rowOff>
        </xdr:from>
        <xdr:to>
          <xdr:col>11</xdr:col>
          <xdr:colOff>1123950</xdr:colOff>
          <xdr:row>4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8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208643</xdr:colOff>
      <xdr:row>1</xdr:row>
      <xdr:rowOff>81644</xdr:rowOff>
    </xdr:from>
    <xdr:to>
      <xdr:col>14</xdr:col>
      <xdr:colOff>714133</xdr:colOff>
      <xdr:row>3</xdr:row>
      <xdr:rowOff>9072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29857" y="344715"/>
          <a:ext cx="505490" cy="453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411692</xdr:colOff>
      <xdr:row>1</xdr:row>
      <xdr:rowOff>47625</xdr:rowOff>
    </xdr:from>
    <xdr:to>
      <xdr:col>25</xdr:col>
      <xdr:colOff>663351</xdr:colOff>
      <xdr:row>2</xdr:row>
      <xdr:rowOff>82947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292" y="47625"/>
          <a:ext cx="251659" cy="225822"/>
        </a:xfrm>
        <a:prstGeom prst="rect">
          <a:avLst/>
        </a:prstGeom>
      </xdr:spPr>
    </xdr:pic>
    <xdr:clientData/>
  </xdr:twoCellAnchor>
  <xdr:oneCellAnchor>
    <xdr:from>
      <xdr:col>22</xdr:col>
      <xdr:colOff>419100</xdr:colOff>
      <xdr:row>1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18643600" y="53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URMAUD David" refreshedDate="45356.682551504629" createdVersion="7" refreshedVersion="7" minRefreshableVersion="3" recordCount="60" xr:uid="{9BA54795-AA55-4244-B95E-B03D9C7AD562}">
  <cacheSource type="worksheet">
    <worksheetSource ref="A64:L124" sheet="BE_Annexe1D_EtatRecapDepenses"/>
  </cacheSource>
  <cacheFields count="12">
    <cacheField name="Num" numFmtId="0">
      <sharedItems containsNonDate="0" containsString="0" containsBlank="1"/>
    </cacheField>
    <cacheField name="Catégorie" numFmtId="0">
      <sharedItems containsNonDate="0" containsBlank="1" count="17">
        <m/>
        <s v="Trvx ASS-Immob" u="1"/>
        <s v="Frais Mission_Loc" u="1"/>
        <s v="Trvx Connex-Immob" u="1"/>
        <s v="Sensibilisation" u="1"/>
        <s v="Ingénierie travaux" u="1"/>
        <s v="Formation" u="1"/>
        <s v="Evaluation" u="1"/>
        <s v="Prestataires-Portage" u="1"/>
        <s v="Frais Mission" u="1"/>
        <s v="Trvx AEP-Achat" u="1"/>
        <s v="Expertise" u="1"/>
        <s v="Trvx AEP-Immob" u="1"/>
        <s v="Trvx ASS-Achat" u="1"/>
        <s v="Trvx Connex-Achat" u="1"/>
        <s v="Communication" u="1"/>
        <s v="Frais Mission_FR" u="1"/>
      </sharedItems>
    </cacheField>
    <cacheField name="Description" numFmtId="0">
      <sharedItems containsNonDate="0" containsString="0" containsBlank="1"/>
    </cacheField>
    <cacheField name="DateValidation" numFmtId="14">
      <sharedItems containsNonDate="0" containsString="0" containsBlank="1"/>
    </cacheField>
    <cacheField name="€" numFmtId="0">
      <sharedItems containsNonDate="0" containsString="0" containsBlank="1"/>
    </cacheField>
    <cacheField name="Emetteur" numFmtId="0">
      <sharedItems containsNonDate="0" containsString="0" containsBlank="1"/>
    </cacheField>
    <cacheField name="Facture" numFmtId="0">
      <sharedItems containsNonDate="0" containsString="0" containsBlank="1"/>
    </cacheField>
    <cacheField name="Mandate" numFmtId="0">
      <sharedItems containsNonDate="0" containsString="0" containsBlank="1"/>
    </cacheField>
    <cacheField name="Acquit.t" numFmtId="14">
      <sharedItems containsNonDate="0" containsString="0" containsBlank="1"/>
    </cacheField>
    <cacheField name="TxChange" numFmtId="4">
      <sharedItems containsNonDate="0" containsString="0" containsBlank="1"/>
    </cacheField>
    <cacheField name="Montant facturé" numFmtId="4">
      <sharedItems containsNonDate="0" containsString="0" containsBlank="1"/>
    </cacheField>
    <cacheField name="Montant" numFmtId="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  <r>
    <m/>
    <x v="0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D43EF1-454F-45FB-BA38-F830453B0B7D}" name="Tableau croisé dynamique2" cacheId="0" applyNumberFormats="0" applyBorderFormats="0" applyFontFormats="0" applyPatternFormats="0" applyAlignmentFormats="0" applyWidthHeightFormats="1" dataCaption="Valeurs" updatedVersion="7" minRefreshableVersion="3" itemPrintTitles="1" createdVersion="7" indent="0" outline="1" outlineData="1" multipleFieldFilters="0">
  <location ref="Q5:R6" firstHeaderRow="1" firstDataRow="1" firstDataCol="1"/>
  <pivotFields count="12">
    <pivotField showAll="0"/>
    <pivotField axis="axisRow" showAll="0">
      <items count="18">
        <item h="1" x="0"/>
        <item m="1" x="5"/>
        <item m="1" x="12"/>
        <item m="1" x="10"/>
        <item m="1" x="1"/>
        <item m="1" x="13"/>
        <item m="1" x="3"/>
        <item m="1" x="14"/>
        <item m="1" x="6"/>
        <item m="1" x="4"/>
        <item m="1" x="11"/>
        <item m="1" x="9"/>
        <item m="1" x="8"/>
        <item m="1" x="15"/>
        <item m="1" x="7"/>
        <item m="1" x="16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">
    <i t="grand">
      <x/>
    </i>
  </rowItems>
  <colItems count="1">
    <i/>
  </colItems>
  <dataFields count="1">
    <dataField name="Somme de Montant" fld="11" baseField="1" baseItem="0" numFmtId="4"/>
  </dataFields>
  <formats count="2">
    <format dxfId="27">
      <pivotArea field="1" type="button" dataOnly="0" labelOnly="1" outline="0" axis="axisRow" fieldPosition="0"/>
    </format>
    <format dxfId="26">
      <pivotArea dataOnly="0" labelOnly="1" outline="0" axis="axisValues" fieldPosition="0"/>
    </format>
  </formats>
  <pivotTableStyleInfo name="PivotStyleLight3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.xm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4.vml"/><Relationship Id="rId9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61B3-C97E-4FD6-B923-08AAA879029A}">
  <sheetPr codeName="Feuil3">
    <tabColor rgb="FF0070C0"/>
    <pageSetUpPr fitToPage="1"/>
  </sheetPr>
  <dimension ref="B1:P84"/>
  <sheetViews>
    <sheetView showGridLines="0" zoomScaleNormal="100" workbookViewId="0">
      <selection activeCell="D8" sqref="D8"/>
    </sheetView>
  </sheetViews>
  <sheetFormatPr baseColWidth="10" defaultColWidth="11.42578125" defaultRowHeight="11.25" outlineLevelCol="1" x14ac:dyDescent="0.25"/>
  <cols>
    <col min="1" max="1" width="2.5703125" style="485" customWidth="1"/>
    <col min="2" max="2" width="4.5703125" style="485" hidden="1" customWidth="1" outlineLevel="1"/>
    <col min="3" max="3" width="41.85546875" style="485" customWidth="1" collapsed="1"/>
    <col min="4" max="4" width="9.5703125" style="485" bestFit="1" customWidth="1"/>
    <col min="5" max="6" width="9" style="485" customWidth="1"/>
    <col min="7" max="7" width="9.42578125" style="501" bestFit="1" customWidth="1"/>
    <col min="8" max="8" width="7.140625" style="485" customWidth="1"/>
    <col min="9" max="9" width="4.85546875" style="485" hidden="1" customWidth="1" outlineLevel="1"/>
    <col min="10" max="10" width="35.140625" style="485" customWidth="1" collapsed="1"/>
    <col min="11" max="11" width="9.42578125" style="501" bestFit="1" customWidth="1"/>
    <col min="12" max="12" width="9" style="485" customWidth="1"/>
    <col min="13" max="16384" width="11.42578125" style="485"/>
  </cols>
  <sheetData>
    <row r="1" spans="2:16" ht="21" x14ac:dyDescent="0.25">
      <c r="C1" s="1567" t="s">
        <v>447</v>
      </c>
      <c r="D1" s="1567"/>
      <c r="E1" s="1567"/>
      <c r="F1" s="1567"/>
      <c r="G1" s="1567"/>
      <c r="H1" s="1567"/>
      <c r="I1" s="1567"/>
      <c r="J1" s="1567"/>
      <c r="K1" s="492" t="s">
        <v>437</v>
      </c>
      <c r="L1" s="493">
        <f>BP_Annexe1A_Depenses!K2</f>
        <v>45608</v>
      </c>
    </row>
    <row r="2" spans="2:16" ht="21" x14ac:dyDescent="0.25">
      <c r="C2" s="1341" t="s">
        <v>213</v>
      </c>
      <c r="D2" s="1570">
        <f>BP_Annexe1A_Depenses!$D$3</f>
        <v>0</v>
      </c>
      <c r="E2" s="1570"/>
      <c r="F2" s="1570"/>
      <c r="G2" s="1570"/>
      <c r="H2" s="1570"/>
      <c r="I2" s="1340"/>
      <c r="J2" s="1340"/>
      <c r="K2" s="485"/>
      <c r="L2" s="1343"/>
      <c r="M2" s="1343"/>
      <c r="N2" s="1343"/>
      <c r="O2" s="1343"/>
      <c r="P2" s="1343"/>
    </row>
    <row r="3" spans="2:16" ht="15" x14ac:dyDescent="0.25">
      <c r="C3" s="1341" t="s">
        <v>497</v>
      </c>
      <c r="D3" s="1570">
        <f>BP_Annexe1A_Depenses!$D$4</f>
        <v>0</v>
      </c>
      <c r="E3" s="1570"/>
      <c r="F3" s="1570"/>
      <c r="G3" s="1570"/>
      <c r="H3" s="1570"/>
      <c r="I3" s="1570"/>
      <c r="J3" s="1570"/>
      <c r="K3" s="492"/>
      <c r="L3" s="1343"/>
      <c r="M3" s="1343"/>
      <c r="N3" s="1343"/>
      <c r="O3" s="1343"/>
      <c r="P3" s="1343"/>
    </row>
    <row r="4" spans="2:16" x14ac:dyDescent="0.25">
      <c r="G4" s="494"/>
      <c r="H4" s="493"/>
      <c r="K4" s="494"/>
    </row>
    <row r="5" spans="2:16" ht="15" x14ac:dyDescent="0.25">
      <c r="B5" s="1569" t="s">
        <v>195</v>
      </c>
      <c r="C5" s="1569"/>
      <c r="D5" s="1569"/>
      <c r="E5" s="1569"/>
      <c r="F5" s="1569"/>
      <c r="G5" s="1569"/>
      <c r="H5" s="495"/>
      <c r="I5" s="1569" t="s">
        <v>196</v>
      </c>
      <c r="J5" s="1569"/>
      <c r="K5" s="1569"/>
    </row>
    <row r="6" spans="2:16" ht="12.75" x14ac:dyDescent="0.25">
      <c r="B6" s="1569" t="s">
        <v>184</v>
      </c>
      <c r="C6" s="1568" t="s">
        <v>202</v>
      </c>
      <c r="D6" s="1568" t="s">
        <v>200</v>
      </c>
      <c r="E6" s="1568" t="s">
        <v>643</v>
      </c>
      <c r="F6" s="1568"/>
      <c r="G6" s="1568" t="s">
        <v>186</v>
      </c>
      <c r="H6" s="495"/>
      <c r="I6" s="1568" t="s">
        <v>184</v>
      </c>
      <c r="J6" s="1568" t="s">
        <v>197</v>
      </c>
      <c r="K6" s="1568" t="s">
        <v>186</v>
      </c>
    </row>
    <row r="7" spans="2:16" ht="12.75" x14ac:dyDescent="0.25">
      <c r="B7" s="1569"/>
      <c r="C7" s="1568"/>
      <c r="D7" s="1568"/>
      <c r="E7" s="728" t="s">
        <v>174</v>
      </c>
      <c r="F7" s="728" t="s">
        <v>175</v>
      </c>
      <c r="G7" s="1568"/>
      <c r="H7" s="495"/>
      <c r="I7" s="1568"/>
      <c r="J7" s="1568"/>
      <c r="K7" s="1568"/>
    </row>
    <row r="8" spans="2:16" ht="12.75" x14ac:dyDescent="0.25">
      <c r="B8" s="495" t="s">
        <v>2</v>
      </c>
      <c r="C8" s="502" t="s">
        <v>181</v>
      </c>
      <c r="D8" s="510">
        <f>SUM(BP_Annexe1A_Depenses!H10:'BP_Annexe1A_Depenses'!H13)</f>
        <v>0</v>
      </c>
      <c r="E8" s="510">
        <f>SUM(BP_Annexe1A_Depenses!I10:'BP_Annexe1A_Depenses'!I13)+SUM(BP_Annexe1A_Depenses!K10:'BP_Annexe1A_Depenses'!K13)</f>
        <v>0</v>
      </c>
      <c r="F8" s="510">
        <f>SUM(BP_Annexe1A_Depenses!J10:'BP_Annexe1A_Depenses'!J13)+SUM(BP_Annexe1A_Depenses!L10:'BP_Annexe1A_Depenses'!L13)</f>
        <v>0</v>
      </c>
      <c r="G8" s="947">
        <f>SUM(BP_Annexe1A_Depenses!M10:'BP_Annexe1A_Depenses'!M13)</f>
        <v>0</v>
      </c>
      <c r="H8" s="496"/>
      <c r="I8" s="495" t="s">
        <v>30</v>
      </c>
      <c r="J8" s="502" t="s">
        <v>117</v>
      </c>
      <c r="K8" s="515"/>
      <c r="L8" s="517"/>
    </row>
    <row r="9" spans="2:16" ht="12.75" x14ac:dyDescent="0.25">
      <c r="B9" s="1575" t="s">
        <v>3</v>
      </c>
      <c r="C9" s="1575"/>
      <c r="D9" s="961">
        <f>SUM(D8:D8)</f>
        <v>0</v>
      </c>
      <c r="E9" s="961">
        <f>SUM(E8:E8)</f>
        <v>0</v>
      </c>
      <c r="F9" s="961">
        <f>SUM(F8:F8)</f>
        <v>0</v>
      </c>
      <c r="G9" s="962">
        <f>SUM(G8:G8)</f>
        <v>0</v>
      </c>
      <c r="H9" s="497"/>
      <c r="I9" s="498" t="s">
        <v>39</v>
      </c>
      <c r="J9" s="516" t="s">
        <v>33</v>
      </c>
      <c r="K9" s="954">
        <f>SUM(K10:K13)</f>
        <v>0</v>
      </c>
      <c r="L9" s="517"/>
    </row>
    <row r="10" spans="2:16" ht="12.75" x14ac:dyDescent="0.25">
      <c r="B10" s="495" t="s">
        <v>182</v>
      </c>
      <c r="C10" s="502" t="s">
        <v>192</v>
      </c>
      <c r="D10" s="515"/>
      <c r="E10" s="515"/>
      <c r="F10" s="515"/>
      <c r="G10" s="515"/>
      <c r="H10" s="497"/>
      <c r="I10" s="485" t="s">
        <v>40</v>
      </c>
      <c r="J10" s="519" t="s">
        <v>43</v>
      </c>
      <c r="K10" s="948">
        <f>SUM(BP_Annexe1B_Recettes!M10:M11)</f>
        <v>0</v>
      </c>
      <c r="L10" s="517"/>
    </row>
    <row r="11" spans="2:16" ht="12.75" x14ac:dyDescent="0.25">
      <c r="B11" s="508" t="s">
        <v>513</v>
      </c>
      <c r="C11" s="898" t="s">
        <v>190</v>
      </c>
      <c r="D11" s="510">
        <f>SUM(BP_Annexe1A_Depenses!H17:'BP_Annexe1A_Depenses'!H22)</f>
        <v>0</v>
      </c>
      <c r="E11" s="510">
        <f>SUM(BP_Annexe1A_Depenses!I17:'BP_Annexe1A_Depenses'!I22)+SUM(BP_Annexe1A_Depenses!K17:'BP_Annexe1A_Depenses'!K22)</f>
        <v>0</v>
      </c>
      <c r="F11" s="510">
        <f>SUM(BP_Annexe1A_Depenses!J17:'BP_Annexe1A_Depenses'!J22)+SUM(BP_Annexe1A_Depenses!L17:'BP_Annexe1A_Depenses'!L22)</f>
        <v>0</v>
      </c>
      <c r="G11" s="947">
        <f>SUM(BP_Annexe1A_Depenses!M17:'BP_Annexe1A_Depenses'!M22)</f>
        <v>0</v>
      </c>
      <c r="H11" s="499"/>
      <c r="I11" s="485" t="s">
        <v>41</v>
      </c>
      <c r="J11" s="520" t="s">
        <v>45</v>
      </c>
      <c r="K11" s="948">
        <f>SUM(BP_Annexe1B_Recettes!M12:M13)</f>
        <v>0</v>
      </c>
      <c r="L11" s="517"/>
    </row>
    <row r="12" spans="2:16" ht="12.75" x14ac:dyDescent="0.25">
      <c r="B12" s="509" t="s">
        <v>514</v>
      </c>
      <c r="C12" s="899" t="s">
        <v>445</v>
      </c>
      <c r="D12" s="511">
        <f>SUM(BP_Annexe1A_Depenses!H24:'BP_Annexe1A_Depenses'!H29)</f>
        <v>0</v>
      </c>
      <c r="E12" s="511">
        <f>SUM(BP_Annexe1A_Depenses!I24:'BP_Annexe1A_Depenses'!I29)+SUM(BP_Annexe1A_Depenses!K24:'BP_Annexe1A_Depenses'!K29)</f>
        <v>0</v>
      </c>
      <c r="F12" s="511">
        <f>SUM(BP_Annexe1A_Depenses!J24:'BP_Annexe1A_Depenses'!J29)+SUM(BP_Annexe1A_Depenses!L24:'BP_Annexe1A_Depenses'!L29)</f>
        <v>0</v>
      </c>
      <c r="G12" s="948">
        <f>SUM(BP_Annexe1A_Depenses!M24:'BP_Annexe1A_Depenses'!M29)</f>
        <v>0</v>
      </c>
      <c r="H12" s="496"/>
      <c r="I12" s="485" t="s">
        <v>42</v>
      </c>
      <c r="J12" s="520" t="s">
        <v>46</v>
      </c>
      <c r="K12" s="948">
        <f>SUM(BP_Annexe1B_Recettes!M14:M16)</f>
        <v>0</v>
      </c>
      <c r="L12" s="517"/>
    </row>
    <row r="13" spans="2:16" ht="12.75" x14ac:dyDescent="0.25">
      <c r="B13" s="509" t="s">
        <v>515</v>
      </c>
      <c r="C13" s="899" t="s">
        <v>191</v>
      </c>
      <c r="D13" s="511">
        <f>SUM(BP_Annexe1A_Depenses!H31:'BP_Annexe1A_Depenses'!H36)</f>
        <v>0</v>
      </c>
      <c r="E13" s="511">
        <f>SUM(BP_Annexe1A_Depenses!I31:'BP_Annexe1A_Depenses'!I36)+SUM(BP_Annexe1A_Depenses!K31:'BP_Annexe1A_Depenses'!K36)</f>
        <v>0</v>
      </c>
      <c r="F13" s="511">
        <f>SUM(BP_Annexe1A_Depenses!J31:'BP_Annexe1A_Depenses'!J36)+SUM(BP_Annexe1A_Depenses!L31:'BP_Annexe1A_Depenses'!L36)</f>
        <v>0</v>
      </c>
      <c r="G13" s="948">
        <f>SUM(BP_Annexe1A_Depenses!M31:'BP_Annexe1A_Depenses'!M36)</f>
        <v>0</v>
      </c>
      <c r="H13" s="435"/>
      <c r="I13" s="485" t="s">
        <v>48</v>
      </c>
      <c r="J13" s="520" t="s">
        <v>47</v>
      </c>
      <c r="K13" s="948">
        <f>SUM(BP_Annexe1B_Recettes!M17:M19)</f>
        <v>0</v>
      </c>
      <c r="L13" s="517"/>
    </row>
    <row r="14" spans="2:16" ht="12.75" x14ac:dyDescent="0.25">
      <c r="B14" s="1575" t="s">
        <v>183</v>
      </c>
      <c r="C14" s="1575"/>
      <c r="D14" s="961">
        <f>D11+D12+D13</f>
        <v>0</v>
      </c>
      <c r="E14" s="961">
        <f>E11+E12+E13</f>
        <v>0</v>
      </c>
      <c r="F14" s="961">
        <f>F11+F12+F13</f>
        <v>0</v>
      </c>
      <c r="G14" s="962">
        <f>SUM(G11:G13)</f>
        <v>0</v>
      </c>
      <c r="H14" s="497"/>
      <c r="I14" s="495" t="s">
        <v>53</v>
      </c>
      <c r="J14" s="516" t="s">
        <v>50</v>
      </c>
      <c r="K14" s="956">
        <f>SUM(K15:K19)</f>
        <v>0</v>
      </c>
      <c r="L14" s="517"/>
    </row>
    <row r="15" spans="2:16" ht="12.75" x14ac:dyDescent="0.25">
      <c r="B15" s="495" t="s">
        <v>522</v>
      </c>
      <c r="C15" s="502" t="s">
        <v>113</v>
      </c>
      <c r="D15" s="504"/>
      <c r="E15" s="504"/>
      <c r="F15" s="504"/>
      <c r="G15" s="504"/>
      <c r="H15" s="497"/>
      <c r="I15" s="505" t="s">
        <v>44</v>
      </c>
      <c r="J15" s="519" t="s">
        <v>51</v>
      </c>
      <c r="K15" s="948">
        <f>SUM(BP_Annexe1B_Recettes!M21)</f>
        <v>0</v>
      </c>
      <c r="L15" s="517"/>
    </row>
    <row r="16" spans="2:16" ht="12.75" x14ac:dyDescent="0.25">
      <c r="B16" s="505" t="s">
        <v>523</v>
      </c>
      <c r="C16" s="898" t="s">
        <v>209</v>
      </c>
      <c r="D16" s="510">
        <f>SUM(BP_Annexe1A_Depenses!H39:'BP_Annexe1A_Depenses'!H41)</f>
        <v>0</v>
      </c>
      <c r="E16" s="510">
        <f>SUM(BP_Annexe1A_Depenses!I39:'BP_Annexe1A_Depenses'!I41)+SUM(BP_Annexe1A_Depenses!K39:'BP_Annexe1A_Depenses'!K41)</f>
        <v>0</v>
      </c>
      <c r="F16" s="510">
        <f>SUM(BP_Annexe1A_Depenses!J39:'BP_Annexe1A_Depenses'!J41)+SUM(BP_Annexe1A_Depenses!L39:'BP_Annexe1A_Depenses'!L41)</f>
        <v>0</v>
      </c>
      <c r="G16" s="947">
        <f>SUM(BP_Annexe1A_Depenses!M39:'BP_Annexe1A_Depenses'!M41)</f>
        <v>0</v>
      </c>
      <c r="H16" s="435"/>
      <c r="I16" s="506" t="s">
        <v>54</v>
      </c>
      <c r="J16" s="520" t="s">
        <v>49</v>
      </c>
      <c r="K16" s="948">
        <f>SUM(BP_Annexe1B_Recettes!M22:M23)</f>
        <v>0</v>
      </c>
      <c r="L16" s="517"/>
    </row>
    <row r="17" spans="2:12" ht="12.75" x14ac:dyDescent="0.25">
      <c r="B17" s="506" t="s">
        <v>524</v>
      </c>
      <c r="C17" s="899" t="s">
        <v>212</v>
      </c>
      <c r="D17" s="511">
        <f>SUM(BP_Annexe1A_Depenses!H42:'BP_Annexe1A_Depenses'!H44)</f>
        <v>0</v>
      </c>
      <c r="E17" s="511">
        <f>SUM(BP_Annexe1A_Depenses!I42:'BP_Annexe1A_Depenses'!I44)+SUM(BP_Annexe1A_Depenses!K42:'BP_Annexe1A_Depenses'!K44)</f>
        <v>0</v>
      </c>
      <c r="F17" s="511">
        <f>SUM(BP_Annexe1A_Depenses!J42:'BP_Annexe1A_Depenses'!J44)+SUM(BP_Annexe1A_Depenses!L42:'BP_Annexe1A_Depenses'!L44)</f>
        <v>0</v>
      </c>
      <c r="G17" s="948">
        <f>SUM(BP_Annexe1A_Depenses!M42:'BP_Annexe1A_Depenses'!M44)</f>
        <v>0</v>
      </c>
      <c r="H17" s="497"/>
      <c r="I17" s="506" t="s">
        <v>55</v>
      </c>
      <c r="J17" s="522" t="s">
        <v>69</v>
      </c>
      <c r="K17" s="948">
        <f>SUM(BP_Annexe1B_Recettes!M24)</f>
        <v>0</v>
      </c>
      <c r="L17" s="517"/>
    </row>
    <row r="18" spans="2:12" ht="12.75" x14ac:dyDescent="0.25">
      <c r="B18" s="506" t="s">
        <v>525</v>
      </c>
      <c r="C18" s="899" t="s">
        <v>210</v>
      </c>
      <c r="D18" s="511">
        <f>SUM(BP_Annexe1A_Depenses!H45:'BP_Annexe1A_Depenses'!H47)</f>
        <v>0</v>
      </c>
      <c r="E18" s="511">
        <f>SUM(BP_Annexe1A_Depenses!I45:'BP_Annexe1A_Depenses'!I47)+SUM(BP_Annexe1A_Depenses!K45:'BP_Annexe1A_Depenses'!K47)</f>
        <v>0</v>
      </c>
      <c r="F18" s="511">
        <f>SUM(BP_Annexe1A_Depenses!J45:'BP_Annexe1A_Depenses'!J47)+SUM(BP_Annexe1A_Depenses!L45:'BP_Annexe1A_Depenses'!L47)</f>
        <v>0</v>
      </c>
      <c r="G18" s="948">
        <f>SUM(BP_Annexe1A_Depenses!M45:'BP_Annexe1A_Depenses'!M47)</f>
        <v>0</v>
      </c>
      <c r="H18" s="497"/>
      <c r="I18" s="506"/>
      <c r="J18" s="520" t="s">
        <v>198</v>
      </c>
      <c r="K18" s="948">
        <f>SUM(BP_Annexe1B_Recettes!M25:M26)</f>
        <v>0</v>
      </c>
      <c r="L18" s="517"/>
    </row>
    <row r="19" spans="2:12" ht="12.75" x14ac:dyDescent="0.25">
      <c r="B19" s="1575" t="s">
        <v>531</v>
      </c>
      <c r="C19" s="1575"/>
      <c r="D19" s="961">
        <f>SUM(D16:D18)</f>
        <v>0</v>
      </c>
      <c r="E19" s="961">
        <f t="shared" ref="E19:G19" si="0">SUM(E16:E18)</f>
        <v>0</v>
      </c>
      <c r="F19" s="961">
        <f t="shared" si="0"/>
        <v>0</v>
      </c>
      <c r="G19" s="962">
        <f t="shared" si="0"/>
        <v>0</v>
      </c>
      <c r="H19" s="435"/>
      <c r="I19" s="506" t="s">
        <v>56</v>
      </c>
      <c r="J19" s="520" t="s">
        <v>57</v>
      </c>
      <c r="K19" s="948">
        <f>SUM(BP_Annexe1B_Recettes!M27:M29)</f>
        <v>0</v>
      </c>
      <c r="L19" s="517"/>
    </row>
    <row r="20" spans="2:12" ht="12.75" x14ac:dyDescent="0.25">
      <c r="B20" s="495" t="s">
        <v>508</v>
      </c>
      <c r="C20" s="502" t="s">
        <v>512</v>
      </c>
      <c r="D20" s="511">
        <f>SUM(BP_Annexe1A_Depenses!H50:'BP_Annexe1A_Depenses'!H53)</f>
        <v>0</v>
      </c>
      <c r="E20" s="511">
        <f>SUM(BP_Annexe1A_Depenses!K50:'BP_Annexe1A_Depenses'!K53)</f>
        <v>0</v>
      </c>
      <c r="F20" s="511">
        <f>SUM(BP_Annexe1A_Depenses!L50:'BP_Annexe1A_Depenses'!L53)</f>
        <v>0</v>
      </c>
      <c r="G20" s="948">
        <f>SUM(BP_Annexe1A_Depenses!M50:'BP_Annexe1A_Depenses'!M53)</f>
        <v>0</v>
      </c>
      <c r="H20" s="435"/>
      <c r="I20" s="1573" t="s">
        <v>111</v>
      </c>
      <c r="J20" s="1574"/>
      <c r="K20" s="962">
        <f>K9+K14</f>
        <v>0</v>
      </c>
      <c r="L20" s="517"/>
    </row>
    <row r="21" spans="2:12" ht="12.75" x14ac:dyDescent="0.25">
      <c r="B21" s="1575" t="s">
        <v>532</v>
      </c>
      <c r="C21" s="1575"/>
      <c r="D21" s="961">
        <f>SUM(D20)</f>
        <v>0</v>
      </c>
      <c r="E21" s="961">
        <f t="shared" ref="E21:G21" si="1">SUM(E20)</f>
        <v>0</v>
      </c>
      <c r="F21" s="961">
        <f t="shared" si="1"/>
        <v>0</v>
      </c>
      <c r="G21" s="961">
        <f t="shared" si="1"/>
        <v>0</v>
      </c>
      <c r="H21" s="435"/>
      <c r="I21" s="495" t="s">
        <v>31</v>
      </c>
      <c r="J21" s="521" t="s">
        <v>32</v>
      </c>
      <c r="K21" s="515"/>
      <c r="L21" s="517"/>
    </row>
    <row r="22" spans="2:12" ht="12.75" x14ac:dyDescent="0.25">
      <c r="B22" s="495" t="s">
        <v>4</v>
      </c>
      <c r="C22" s="502" t="s">
        <v>133</v>
      </c>
      <c r="D22" s="504"/>
      <c r="E22" s="504"/>
      <c r="F22" s="504"/>
      <c r="G22" s="504"/>
      <c r="H22" s="499"/>
      <c r="I22" s="505" t="s">
        <v>61</v>
      </c>
      <c r="J22" s="519" t="s">
        <v>58</v>
      </c>
      <c r="K22" s="947">
        <f>SUM(BP_Annexe1B_Recettes!M32:M34)</f>
        <v>0</v>
      </c>
      <c r="L22" s="517"/>
    </row>
    <row r="23" spans="2:12" ht="12.75" x14ac:dyDescent="0.25">
      <c r="B23" s="505" t="s">
        <v>193</v>
      </c>
      <c r="C23" s="898" t="s">
        <v>194</v>
      </c>
      <c r="D23" s="510">
        <f>SUM(BP_Annexe1A_Depenses!H57:'BP_Annexe1A_Depenses'!H62)</f>
        <v>0</v>
      </c>
      <c r="E23" s="510">
        <f>SUM(BP_Annexe1A_Depenses!I57:'BP_Annexe1A_Depenses'!I62)+SUM(BP_Annexe1A_Depenses!K57:'BP_Annexe1A_Depenses'!K62)</f>
        <v>0</v>
      </c>
      <c r="F23" s="510">
        <f>SUM(BP_Annexe1A_Depenses!J57:'BP_Annexe1A_Depenses'!J62)+SUM(BP_Annexe1A_Depenses!L57:'BP_Annexe1A_Depenses'!L62)</f>
        <v>0</v>
      </c>
      <c r="G23" s="947">
        <f>SUM(BP_Annexe1A_Depenses!M57:'BP_Annexe1A_Depenses'!M62)</f>
        <v>0</v>
      </c>
      <c r="H23" s="496"/>
      <c r="I23" s="506" t="s">
        <v>62</v>
      </c>
      <c r="J23" s="520" t="s">
        <v>59</v>
      </c>
      <c r="K23" s="948">
        <f>SUM(BP_Annexe1B_Recettes!M35)</f>
        <v>0</v>
      </c>
      <c r="L23" s="517"/>
    </row>
    <row r="24" spans="2:12" ht="12.75" x14ac:dyDescent="0.25">
      <c r="B24" s="506" t="s">
        <v>7</v>
      </c>
      <c r="C24" s="899" t="s">
        <v>556</v>
      </c>
      <c r="D24" s="511">
        <f>SUM(BP_Annexe1A_Depenses!H63:'BP_Annexe1A_Depenses'!H65)</f>
        <v>0</v>
      </c>
      <c r="E24" s="511">
        <f>SUM(BP_Annexe1A_Depenses!I63:'BP_Annexe1A_Depenses'!I65)+SUM(BP_Annexe1A_Depenses!K63:'BP_Annexe1A_Depenses'!K65)</f>
        <v>0</v>
      </c>
      <c r="F24" s="511">
        <f>SUM(BP_Annexe1A_Depenses!J63:'BP_Annexe1A_Depenses'!J65)+SUM(BP_Annexe1A_Depenses!L63:'BP_Annexe1A_Depenses'!L65)</f>
        <v>0</v>
      </c>
      <c r="G24" s="948">
        <f>SUM(BP_Annexe1A_Depenses!M63:'BP_Annexe1A_Depenses'!M65)</f>
        <v>0</v>
      </c>
      <c r="H24" s="435"/>
      <c r="I24" s="506" t="s">
        <v>63</v>
      </c>
      <c r="J24" s="520" t="s">
        <v>60</v>
      </c>
      <c r="K24" s="948">
        <f>SUM(BP_Annexe1B_Recettes!M36:M38)</f>
        <v>0</v>
      </c>
      <c r="L24" s="517"/>
    </row>
    <row r="25" spans="2:12" ht="12.75" x14ac:dyDescent="0.25">
      <c r="B25" s="506" t="s">
        <v>8</v>
      </c>
      <c r="C25" s="507" t="s">
        <v>201</v>
      </c>
      <c r="D25" s="511">
        <f>BP_Annexe1A_Depenses!H66</f>
        <v>0</v>
      </c>
      <c r="E25" s="511">
        <f>BP_Annexe1A_Depenses!I66+BP_Annexe1A_Depenses!K66</f>
        <v>0</v>
      </c>
      <c r="F25" s="511">
        <f>BP_Annexe1A_Depenses!J66+BP_Annexe1A_Depenses!L66</f>
        <v>0</v>
      </c>
      <c r="G25" s="948">
        <f>BP_Annexe1A_Depenses!M66</f>
        <v>0</v>
      </c>
      <c r="H25" s="435"/>
      <c r="I25" s="1573" t="s">
        <v>112</v>
      </c>
      <c r="J25" s="1574"/>
      <c r="K25" s="962">
        <f>SUM(K22:K24)</f>
        <v>0</v>
      </c>
      <c r="L25" s="517"/>
    </row>
    <row r="26" spans="2:12" ht="12.75" x14ac:dyDescent="0.25">
      <c r="B26" s="506" t="s">
        <v>9</v>
      </c>
      <c r="C26" s="899" t="s">
        <v>385</v>
      </c>
      <c r="D26" s="511">
        <f>SUM(BP_Annexe1A_Depenses!H67:'BP_Annexe1A_Depenses'!H68)</f>
        <v>0</v>
      </c>
      <c r="E26" s="511">
        <f>SUM(BP_Annexe1A_Depenses!I67:'BP_Annexe1A_Depenses'!I68)+SUM(BP_Annexe1A_Depenses!K67:'BP_Annexe1A_Depenses'!K68)</f>
        <v>0</v>
      </c>
      <c r="F26" s="511">
        <f>SUM(BP_Annexe1A_Depenses!J67:'BP_Annexe1A_Depenses'!J68)+SUM(BP_Annexe1A_Depenses!L67:'BP_Annexe1A_Depenses'!L68)</f>
        <v>0</v>
      </c>
      <c r="G26" s="948">
        <f>SUM(BP_Annexe1A_Depenses!M67:'BP_Annexe1A_Depenses'!M68)</f>
        <v>0</v>
      </c>
      <c r="H26" s="435"/>
      <c r="I26" s="495" t="s">
        <v>155</v>
      </c>
      <c r="J26" s="502" t="s">
        <v>384</v>
      </c>
      <c r="K26" s="803" t="s">
        <v>200</v>
      </c>
      <c r="L26" s="804" t="s">
        <v>334</v>
      </c>
    </row>
    <row r="27" spans="2:12" ht="12.75" x14ac:dyDescent="0.25">
      <c r="B27" s="1578" t="s">
        <v>211</v>
      </c>
      <c r="C27" s="1578"/>
      <c r="D27" s="1383">
        <f>SUM(D23:D26)</f>
        <v>0</v>
      </c>
      <c r="E27" s="1383">
        <f>SUM(E23:E26)</f>
        <v>0</v>
      </c>
      <c r="F27" s="1383">
        <f>SUM(F23:F26)</f>
        <v>0</v>
      </c>
      <c r="G27" s="1384">
        <f>SUM(G23:G26)</f>
        <v>0</v>
      </c>
      <c r="H27" s="435"/>
      <c r="I27" s="485" t="s">
        <v>156</v>
      </c>
      <c r="J27" s="519" t="s">
        <v>450</v>
      </c>
      <c r="K27" s="947">
        <f>BP_Annexe1B_Recettes!J41</f>
        <v>0</v>
      </c>
      <c r="L27" s="947">
        <f>BP_Annexe1B_Recettes!K41+BP_Annexe1B_Recettes!L41</f>
        <v>0</v>
      </c>
    </row>
    <row r="28" spans="2:12" ht="12.75" x14ac:dyDescent="0.25">
      <c r="B28" s="495" t="s">
        <v>178</v>
      </c>
      <c r="C28" s="518" t="s">
        <v>208</v>
      </c>
      <c r="D28" s="511">
        <f>BP_Annexe1A_Depenses!H70</f>
        <v>0</v>
      </c>
      <c r="E28" s="511">
        <f>BP_Annexe1A_Depenses!I70+BP_Annexe1A_Depenses!K70</f>
        <v>0</v>
      </c>
      <c r="F28" s="511">
        <f>BP_Annexe1A_Depenses!J70+BP_Annexe1A_Depenses!L70</f>
        <v>0</v>
      </c>
      <c r="G28" s="948">
        <f>BP_Annexe1A_Depenses!M70</f>
        <v>0</v>
      </c>
      <c r="H28" s="499"/>
      <c r="I28" s="485" t="s">
        <v>157</v>
      </c>
      <c r="J28" s="520" t="s">
        <v>452</v>
      </c>
      <c r="K28" s="948">
        <f>SUM(BP_Annexe1B_Recettes!J42:J44)</f>
        <v>0</v>
      </c>
      <c r="L28" s="948">
        <f>SUM(BP_Annexe1B_Recettes!K42:K44)+SUM(BP_Annexe1B_Recettes!L42:L44)</f>
        <v>0</v>
      </c>
    </row>
    <row r="29" spans="2:12" ht="12.75" x14ac:dyDescent="0.25">
      <c r="B29" s="495" t="s">
        <v>179</v>
      </c>
      <c r="C29" s="891" t="s">
        <v>449</v>
      </c>
      <c r="D29" s="512">
        <f>BP_Annexe1A_Depenses!H71</f>
        <v>0</v>
      </c>
      <c r="E29" s="512">
        <f>BP_Annexe1A_Depenses!I71+BP_Annexe1A_Depenses!K71</f>
        <v>0</v>
      </c>
      <c r="F29" s="512">
        <f>BP_Annexe1A_Depenses!J71+BP_Annexe1A_Depenses!L71</f>
        <v>0</v>
      </c>
      <c r="G29" s="949">
        <f>BP_Annexe1A_Depenses!M71</f>
        <v>0</v>
      </c>
      <c r="H29" s="496"/>
      <c r="I29" s="485" t="s">
        <v>158</v>
      </c>
      <c r="J29" s="520" t="s">
        <v>383</v>
      </c>
      <c r="K29" s="948">
        <f>BP_Annexe1B_Recettes!J47</f>
        <v>0</v>
      </c>
      <c r="L29" s="948">
        <f>BP_Annexe1B_Recettes!K47+BP_Annexe1B_Recettes!L47</f>
        <v>0</v>
      </c>
    </row>
    <row r="30" spans="2:12" ht="15" x14ac:dyDescent="0.25">
      <c r="B30" s="1571" t="s">
        <v>539</v>
      </c>
      <c r="C30" s="1571"/>
      <c r="D30" s="963">
        <f>D9+D14+D19+D21+D27+D28+D29</f>
        <v>0</v>
      </c>
      <c r="E30" s="963">
        <f>E9+E14+E19+E21+E27+E28+E29</f>
        <v>0</v>
      </c>
      <c r="F30" s="963">
        <f>F9+F14+F19+F21+F27+F28+F29</f>
        <v>0</v>
      </c>
      <c r="G30" s="950">
        <f>G9+G14+G19+G21+G27+G28+G29</f>
        <v>0</v>
      </c>
      <c r="H30" s="435"/>
      <c r="I30" s="485" t="s">
        <v>159</v>
      </c>
      <c r="J30" s="520" t="s">
        <v>160</v>
      </c>
      <c r="K30" s="948">
        <f>SUM(BP_Annexe1B_Recettes!J48:J50)</f>
        <v>0</v>
      </c>
      <c r="L30" s="948">
        <f>SUM(BP_Annexe1B_Recettes!K48:K50)+SUM(BP_Annexe1B_Recettes!L48:L50)</f>
        <v>0</v>
      </c>
    </row>
    <row r="31" spans="2:12" ht="12.75" x14ac:dyDescent="0.25">
      <c r="D31" s="513"/>
      <c r="E31" s="1576">
        <f>E30+F30</f>
        <v>0</v>
      </c>
      <c r="F31" s="1577"/>
      <c r="G31" s="514"/>
      <c r="H31" s="435"/>
      <c r="I31" s="1572" t="s">
        <v>199</v>
      </c>
      <c r="J31" s="1572"/>
      <c r="K31" s="966">
        <f>SUM(K27:K30)</f>
        <v>0</v>
      </c>
      <c r="L31" s="966">
        <f>SUM(L27:L30)</f>
        <v>0</v>
      </c>
    </row>
    <row r="32" spans="2:12" ht="15" x14ac:dyDescent="0.25">
      <c r="H32" s="435"/>
      <c r="I32" s="1571" t="s">
        <v>161</v>
      </c>
      <c r="J32" s="1571"/>
      <c r="K32" s="957">
        <f>INT(K20+K25+K31+L31)</f>
        <v>0</v>
      </c>
      <c r="L32" s="955"/>
    </row>
    <row r="33" spans="8:11" x14ac:dyDescent="0.25">
      <c r="H33" s="435"/>
      <c r="J33" s="490"/>
      <c r="K33" s="491"/>
    </row>
    <row r="34" spans="8:11" ht="12" x14ac:dyDescent="0.25">
      <c r="H34" s="436"/>
      <c r="J34" s="490"/>
      <c r="K34" s="491"/>
    </row>
    <row r="35" spans="8:11" ht="12" x14ac:dyDescent="0.25">
      <c r="H35" s="436"/>
      <c r="J35" s="490"/>
      <c r="K35" s="491"/>
    </row>
    <row r="36" spans="8:11" x14ac:dyDescent="0.25">
      <c r="H36" s="435"/>
      <c r="J36" s="490"/>
      <c r="K36" s="491"/>
    </row>
    <row r="37" spans="8:11" x14ac:dyDescent="0.25">
      <c r="H37" s="435"/>
      <c r="K37" s="491"/>
    </row>
    <row r="38" spans="8:11" ht="12" x14ac:dyDescent="0.25">
      <c r="H38" s="436"/>
      <c r="J38" s="490"/>
      <c r="K38" s="491"/>
    </row>
    <row r="39" spans="8:11" x14ac:dyDescent="0.25">
      <c r="H39" s="500"/>
      <c r="J39" s="490"/>
      <c r="K39" s="491"/>
    </row>
    <row r="40" spans="8:11" x14ac:dyDescent="0.25">
      <c r="J40" s="490"/>
      <c r="K40" s="491"/>
    </row>
    <row r="41" spans="8:11" x14ac:dyDescent="0.25">
      <c r="J41" s="490"/>
      <c r="K41" s="491"/>
    </row>
    <row r="42" spans="8:11" x14ac:dyDescent="0.25">
      <c r="J42" s="490"/>
      <c r="K42" s="491"/>
    </row>
    <row r="43" spans="8:11" x14ac:dyDescent="0.25">
      <c r="J43" s="490"/>
      <c r="K43" s="491"/>
    </row>
    <row r="44" spans="8:11" x14ac:dyDescent="0.25">
      <c r="J44" s="490"/>
      <c r="K44" s="491"/>
    </row>
    <row r="45" spans="8:11" x14ac:dyDescent="0.25">
      <c r="J45" s="490"/>
      <c r="K45" s="491"/>
    </row>
    <row r="46" spans="8:11" x14ac:dyDescent="0.25">
      <c r="J46" s="490"/>
      <c r="K46" s="491"/>
    </row>
    <row r="47" spans="8:11" x14ac:dyDescent="0.25">
      <c r="J47" s="490"/>
      <c r="K47" s="491"/>
    </row>
    <row r="48" spans="8:11" x14ac:dyDescent="0.25">
      <c r="J48" s="490"/>
      <c r="K48" s="491"/>
    </row>
    <row r="49" spans="10:11" x14ac:dyDescent="0.25">
      <c r="J49" s="490"/>
      <c r="K49" s="491"/>
    </row>
    <row r="50" spans="10:11" x14ac:dyDescent="0.25">
      <c r="J50" s="490"/>
      <c r="K50" s="491"/>
    </row>
    <row r="51" spans="10:11" x14ac:dyDescent="0.25">
      <c r="J51" s="490"/>
      <c r="K51" s="491"/>
    </row>
    <row r="52" spans="10:11" x14ac:dyDescent="0.25">
      <c r="J52" s="490"/>
      <c r="K52" s="491"/>
    </row>
    <row r="53" spans="10:11" x14ac:dyDescent="0.25">
      <c r="J53" s="490"/>
      <c r="K53" s="491"/>
    </row>
    <row r="54" spans="10:11" x14ac:dyDescent="0.25">
      <c r="J54" s="490"/>
      <c r="K54" s="491"/>
    </row>
    <row r="55" spans="10:11" x14ac:dyDescent="0.25">
      <c r="J55" s="490"/>
      <c r="K55" s="491"/>
    </row>
    <row r="56" spans="10:11" x14ac:dyDescent="0.25">
      <c r="J56" s="490"/>
      <c r="K56" s="491"/>
    </row>
    <row r="57" spans="10:11" x14ac:dyDescent="0.25">
      <c r="J57" s="490"/>
      <c r="K57" s="491"/>
    </row>
    <row r="58" spans="10:11" x14ac:dyDescent="0.25">
      <c r="J58" s="490"/>
      <c r="K58" s="491"/>
    </row>
    <row r="59" spans="10:11" x14ac:dyDescent="0.25">
      <c r="J59" s="490"/>
      <c r="K59" s="491"/>
    </row>
    <row r="60" spans="10:11" x14ac:dyDescent="0.25">
      <c r="J60" s="490"/>
      <c r="K60" s="491"/>
    </row>
    <row r="61" spans="10:11" x14ac:dyDescent="0.25">
      <c r="J61" s="490"/>
      <c r="K61" s="491"/>
    </row>
    <row r="62" spans="10:11" x14ac:dyDescent="0.25">
      <c r="J62" s="490"/>
      <c r="K62" s="491"/>
    </row>
    <row r="63" spans="10:11" x14ac:dyDescent="0.25">
      <c r="J63" s="490"/>
      <c r="K63" s="491"/>
    </row>
    <row r="64" spans="10:11" x14ac:dyDescent="0.25">
      <c r="J64" s="490"/>
      <c r="K64" s="491"/>
    </row>
    <row r="65" spans="10:11" x14ac:dyDescent="0.25">
      <c r="J65" s="490"/>
      <c r="K65" s="491"/>
    </row>
    <row r="66" spans="10:11" x14ac:dyDescent="0.25">
      <c r="J66" s="490"/>
      <c r="K66" s="491"/>
    </row>
    <row r="67" spans="10:11" x14ac:dyDescent="0.25">
      <c r="J67" s="490"/>
      <c r="K67" s="491"/>
    </row>
    <row r="68" spans="10:11" x14ac:dyDescent="0.25">
      <c r="J68" s="490"/>
      <c r="K68" s="491"/>
    </row>
    <row r="69" spans="10:11" x14ac:dyDescent="0.25">
      <c r="J69" s="490"/>
      <c r="K69" s="491"/>
    </row>
    <row r="70" spans="10:11" x14ac:dyDescent="0.25">
      <c r="J70" s="490"/>
      <c r="K70" s="491"/>
    </row>
    <row r="71" spans="10:11" x14ac:dyDescent="0.25">
      <c r="J71" s="490"/>
      <c r="K71" s="491"/>
    </row>
    <row r="72" spans="10:11" x14ac:dyDescent="0.25">
      <c r="J72" s="490"/>
      <c r="K72" s="491"/>
    </row>
    <row r="73" spans="10:11" x14ac:dyDescent="0.25">
      <c r="K73" s="491"/>
    </row>
    <row r="74" spans="10:11" x14ac:dyDescent="0.25">
      <c r="K74" s="491"/>
    </row>
    <row r="75" spans="10:11" x14ac:dyDescent="0.25">
      <c r="K75" s="491"/>
    </row>
    <row r="76" spans="10:11" x14ac:dyDescent="0.25">
      <c r="K76" s="491"/>
    </row>
    <row r="77" spans="10:11" x14ac:dyDescent="0.25">
      <c r="K77" s="491"/>
    </row>
    <row r="78" spans="10:11" x14ac:dyDescent="0.25">
      <c r="K78" s="491"/>
    </row>
    <row r="79" spans="10:11" x14ac:dyDescent="0.25">
      <c r="K79" s="491"/>
    </row>
    <row r="80" spans="10:11" x14ac:dyDescent="0.25">
      <c r="K80" s="491"/>
    </row>
    <row r="81" spans="11:11" x14ac:dyDescent="0.25">
      <c r="K81" s="491"/>
    </row>
    <row r="82" spans="11:11" x14ac:dyDescent="0.25">
      <c r="K82" s="491"/>
    </row>
    <row r="83" spans="11:11" x14ac:dyDescent="0.25">
      <c r="K83" s="491"/>
    </row>
    <row r="84" spans="11:11" x14ac:dyDescent="0.25">
      <c r="K84" s="491"/>
    </row>
  </sheetData>
  <sheetProtection algorithmName="SHA-512" hashValue="rImHsqJC45n/g4SQYZmFIdRO4krFx8ZZwvzGjKRPwLFEOZeeI+QVlkoMsdONELlperNB7Z5sxXYYR4tQE2WM+Q==" saltValue="0W9//ZUVqTgvAcaf+zfRgg==" spinCount="100000" sheet="1" selectLockedCells="1"/>
  <mergeCells count="24">
    <mergeCell ref="B19:C19"/>
    <mergeCell ref="B9:C9"/>
    <mergeCell ref="E31:F31"/>
    <mergeCell ref="B14:C14"/>
    <mergeCell ref="B27:C27"/>
    <mergeCell ref="B30:C30"/>
    <mergeCell ref="I32:J32"/>
    <mergeCell ref="I31:J31"/>
    <mergeCell ref="I20:J20"/>
    <mergeCell ref="I25:J25"/>
    <mergeCell ref="B21:C21"/>
    <mergeCell ref="C1:J1"/>
    <mergeCell ref="K6:K7"/>
    <mergeCell ref="I6:I7"/>
    <mergeCell ref="I5:K5"/>
    <mergeCell ref="D6:D7"/>
    <mergeCell ref="G6:G7"/>
    <mergeCell ref="B5:G5"/>
    <mergeCell ref="J6:J7"/>
    <mergeCell ref="B6:B7"/>
    <mergeCell ref="C6:C7"/>
    <mergeCell ref="E6:F6"/>
    <mergeCell ref="D2:H2"/>
    <mergeCell ref="D3:J3"/>
  </mergeCells>
  <conditionalFormatting sqref="G30 K32">
    <cfRule type="expression" dxfId="93" priority="2">
      <formula>$G$30=$K$32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&amp;L&amp;A&amp;C&amp;F&amp;R&amp;P/&amp;N</oddFooter>
  </headerFooter>
  <ignoredErrors>
    <ignoredError sqref="F16 F17 F18 F25 D27:F27 K27:L27 F11:G11 F12:G12 F13:G13 F8 F26 F29 F28" unlockedFormula="1"/>
    <ignoredError sqref="K28:L30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9">
    <tabColor rgb="FFFFFFCC"/>
    <pageSetUpPr fitToPage="1"/>
  </sheetPr>
  <dimension ref="A1:AJ78"/>
  <sheetViews>
    <sheetView showGridLines="0" topLeftCell="A2" zoomScaleNormal="100" zoomScaleSheetLayoutView="100" workbookViewId="0">
      <pane xSplit="4" ySplit="8" topLeftCell="E43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baseColWidth="10" defaultColWidth="11.42578125" defaultRowHeight="15" outlineLevelRow="1" outlineLevelCol="1" x14ac:dyDescent="0.25"/>
  <cols>
    <col min="1" max="1" width="4.5703125" style="1" hidden="1" customWidth="1" outlineLevel="1"/>
    <col min="2" max="2" width="9.140625" style="1" hidden="1" customWidth="1" outlineLevel="1"/>
    <col min="3" max="3" width="32.140625" style="1" customWidth="1" collapsed="1"/>
    <col min="4" max="4" width="24.7109375" style="1" customWidth="1"/>
    <col min="5" max="5" width="15.7109375" style="1" customWidth="1"/>
    <col min="6" max="6" width="8.5703125" style="1" hidden="1" customWidth="1" outlineLevel="1"/>
    <col min="7" max="7" width="23.5703125" style="1" hidden="1" customWidth="1" outlineLevel="1"/>
    <col min="8" max="8" width="9.28515625" style="1" customWidth="1" collapsed="1"/>
    <col min="9" max="10" width="9.28515625" style="1" customWidth="1" outlineLevel="1"/>
    <col min="11" max="12" width="7.140625" style="1" customWidth="1"/>
    <col min="13" max="13" width="10.7109375" style="1" hidden="1" customWidth="1" outlineLevel="1"/>
    <col min="14" max="14" width="7.140625" style="1" hidden="1" customWidth="1" outlineLevel="1"/>
    <col min="15" max="15" width="1.7109375" style="1" hidden="1" customWidth="1" outlineLevel="1"/>
    <col min="16" max="16" width="12.42578125" style="1" hidden="1" customWidth="1" outlineLevel="1"/>
    <col min="17" max="17" width="10.7109375" style="1" customWidth="1" collapsed="1"/>
    <col min="18" max="18" width="9.85546875" style="1" hidden="1" customWidth="1" outlineLevel="1"/>
    <col min="19" max="19" width="7.140625" style="1" hidden="1" customWidth="1" outlineLevel="1"/>
    <col min="20" max="20" width="8.140625" style="1" hidden="1" customWidth="1" outlineLevel="1"/>
    <col min="21" max="21" width="7.140625" style="1" hidden="1" customWidth="1" outlineLevel="1"/>
    <col min="22" max="22" width="7.140625" style="1" customWidth="1" collapsed="1"/>
    <col min="23" max="23" width="1.7109375" style="1" customWidth="1"/>
    <col min="24" max="24" width="9.28515625" style="1" customWidth="1"/>
    <col min="25" max="25" width="7.140625" style="1" customWidth="1"/>
    <col min="26" max="26" width="4.5703125" style="1" hidden="1" customWidth="1" outlineLevel="1"/>
    <col min="27" max="27" width="10.85546875" style="1" customWidth="1" collapsed="1"/>
    <col min="28" max="30" width="9.28515625" style="1" customWidth="1"/>
    <col min="31" max="32" width="7.140625" style="1" customWidth="1"/>
    <col min="33" max="33" width="35.7109375" style="233" customWidth="1"/>
    <col min="34" max="34" width="2.140625" customWidth="1"/>
    <col min="35" max="35" width="12.85546875" style="1" customWidth="1"/>
    <col min="36" max="16384" width="11.42578125" style="1"/>
  </cols>
  <sheetData>
    <row r="1" spans="1:34" ht="7.5" hidden="1" customHeight="1" outlineLevel="1" x14ac:dyDescent="0.25">
      <c r="B1" s="72" t="s">
        <v>67</v>
      </c>
      <c r="D1" s="72" t="s">
        <v>67</v>
      </c>
      <c r="E1" s="72" t="s">
        <v>67</v>
      </c>
      <c r="F1" s="72"/>
      <c r="G1" s="72" t="s">
        <v>67</v>
      </c>
      <c r="H1" s="72" t="s">
        <v>67</v>
      </c>
      <c r="I1" s="72" t="s">
        <v>67</v>
      </c>
      <c r="J1" s="72"/>
      <c r="K1" s="72" t="s">
        <v>67</v>
      </c>
      <c r="L1" s="72" t="s">
        <v>67</v>
      </c>
      <c r="M1" s="72" t="s">
        <v>67</v>
      </c>
      <c r="N1" s="72" t="s">
        <v>67</v>
      </c>
      <c r="R1" s="72" t="s">
        <v>67</v>
      </c>
      <c r="S1" s="72" t="s">
        <v>67</v>
      </c>
      <c r="T1" s="72" t="s">
        <v>67</v>
      </c>
      <c r="U1" s="72" t="s">
        <v>67</v>
      </c>
      <c r="AD1" s="485"/>
      <c r="AE1" s="485"/>
      <c r="AF1" s="485"/>
      <c r="AG1" s="541"/>
    </row>
    <row r="2" spans="1:34" ht="15.75" collapsed="1" x14ac:dyDescent="0.25">
      <c r="C2" s="537" t="s">
        <v>222</v>
      </c>
      <c r="O2" s="607"/>
      <c r="P2" s="607"/>
      <c r="Q2" s="2072" t="s">
        <v>216</v>
      </c>
      <c r="R2" s="2072"/>
      <c r="S2" s="2072"/>
      <c r="T2" s="2072"/>
      <c r="U2" s="2072"/>
      <c r="V2" s="2072"/>
      <c r="W2" s="2072"/>
      <c r="X2" s="2072"/>
      <c r="AD2" s="538" t="s">
        <v>214</v>
      </c>
      <c r="AE2" s="2073" t="s">
        <v>215</v>
      </c>
      <c r="AF2" s="2073"/>
      <c r="AG2" s="540">
        <f>BP_Annexe1A_Depenses!K2</f>
        <v>45608</v>
      </c>
    </row>
    <row r="3" spans="1:34" ht="21" customHeight="1" x14ac:dyDescent="0.25">
      <c r="A3" s="236"/>
      <c r="B3" s="236"/>
      <c r="C3" s="536" t="s">
        <v>468</v>
      </c>
      <c r="D3" s="1775">
        <f>BP_Annexe1A_Depenses!$D$3</f>
        <v>0</v>
      </c>
      <c r="E3" s="1775"/>
      <c r="F3" s="1775"/>
      <c r="G3" s="1775"/>
      <c r="H3" s="1775"/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236"/>
      <c r="AB3" s="1773" t="s">
        <v>465</v>
      </c>
      <c r="AC3" s="1773"/>
      <c r="AD3" s="1773"/>
      <c r="AE3" s="1773"/>
      <c r="AF3" s="1773"/>
      <c r="AG3" s="730"/>
    </row>
    <row r="4" spans="1:34" s="484" customFormat="1" ht="26.45" customHeight="1" x14ac:dyDescent="0.25">
      <c r="A4" s="529"/>
      <c r="B4" s="529"/>
      <c r="C4" s="1341" t="s">
        <v>497</v>
      </c>
      <c r="D4" s="1570">
        <f>BP_Annexe1A_Depenses!$D$4</f>
        <v>0</v>
      </c>
      <c r="E4" s="1570"/>
      <c r="F4" s="1570"/>
      <c r="G4" s="1570"/>
      <c r="H4" s="1570"/>
      <c r="I4" s="1570"/>
      <c r="J4" s="1570"/>
      <c r="K4" s="1570"/>
      <c r="L4" s="1570"/>
      <c r="M4" s="1570"/>
      <c r="N4" s="1570"/>
      <c r="O4" s="1570"/>
      <c r="P4" s="1570"/>
      <c r="Q4" s="1570"/>
      <c r="R4" s="1570"/>
      <c r="S4" s="1570"/>
      <c r="T4" s="1570"/>
      <c r="U4" s="1570"/>
      <c r="V4" s="1570"/>
      <c r="W4" s="1570"/>
      <c r="X4" s="1570"/>
      <c r="Y4" s="1570"/>
      <c r="Z4" s="1570"/>
      <c r="AA4" s="1570"/>
      <c r="AB4" s="1570"/>
      <c r="AC4" s="1570"/>
      <c r="AG4" s="1093"/>
      <c r="AH4" s="544"/>
    </row>
    <row r="5" spans="1:34" ht="15.75" customHeight="1" thickBot="1" x14ac:dyDescent="0.3">
      <c r="A5" s="2028" t="str">
        <f>BP_Annexe1A_Depenses!A5</f>
        <v>RUBRIQUE DE DEPENSES</v>
      </c>
      <c r="B5" s="2029"/>
      <c r="C5" s="2029"/>
      <c r="D5" s="2029"/>
      <c r="E5" s="2029"/>
      <c r="F5" s="2041"/>
      <c r="G5" s="2028" t="s">
        <v>169</v>
      </c>
      <c r="H5" s="2029"/>
      <c r="I5" s="2029"/>
      <c r="J5" s="2029"/>
      <c r="K5" s="2029"/>
      <c r="L5" s="2029"/>
      <c r="M5" s="2030"/>
      <c r="N5" s="2029"/>
      <c r="O5" s="98"/>
      <c r="P5" s="413"/>
      <c r="Q5" s="80"/>
      <c r="R5" s="80"/>
      <c r="S5" s="80"/>
      <c r="T5" s="80"/>
      <c r="U5" s="80"/>
      <c r="V5" s="80"/>
      <c r="W5" s="96"/>
      <c r="X5" s="2035" t="s">
        <v>247</v>
      </c>
      <c r="Y5" s="2036"/>
      <c r="Z5" s="2036"/>
      <c r="AA5" s="2036"/>
      <c r="AB5" s="2036"/>
      <c r="AC5" s="2036"/>
      <c r="AD5" s="2036"/>
      <c r="AE5" s="2036"/>
      <c r="AF5" s="2036"/>
      <c r="AG5" s="2037"/>
    </row>
    <row r="6" spans="1:34" ht="23.25" customHeight="1" x14ac:dyDescent="0.25">
      <c r="A6" s="2012" t="s">
        <v>184</v>
      </c>
      <c r="B6" s="1728" t="s">
        <v>10</v>
      </c>
      <c r="C6" s="2012" t="s">
        <v>203</v>
      </c>
      <c r="D6" s="2012" t="s">
        <v>444</v>
      </c>
      <c r="E6" s="2106" t="s">
        <v>439</v>
      </c>
      <c r="F6" s="2107"/>
      <c r="G6" s="2017" t="s">
        <v>436</v>
      </c>
      <c r="H6" s="2017"/>
      <c r="I6" s="2017" t="s">
        <v>529</v>
      </c>
      <c r="J6" s="2017"/>
      <c r="K6" s="2017"/>
      <c r="L6" s="2018"/>
      <c r="M6" s="2009" t="s">
        <v>186</v>
      </c>
      <c r="N6" s="2031" t="s">
        <v>1</v>
      </c>
      <c r="O6" s="98"/>
      <c r="P6" s="413"/>
      <c r="Q6" s="1692" t="s">
        <v>187</v>
      </c>
      <c r="R6" s="1700" t="s">
        <v>530</v>
      </c>
      <c r="S6" s="1701"/>
      <c r="T6" s="1701"/>
      <c r="U6" s="1702"/>
      <c r="V6" s="2088" t="s">
        <v>1</v>
      </c>
      <c r="X6" s="1692" t="s">
        <v>188</v>
      </c>
      <c r="Y6" s="2091" t="s">
        <v>1</v>
      </c>
      <c r="Z6" s="2012" t="s">
        <v>184</v>
      </c>
      <c r="AA6" s="2008" t="s">
        <v>436</v>
      </c>
      <c r="AB6" s="2042"/>
      <c r="AC6" s="2042" t="s">
        <v>529</v>
      </c>
      <c r="AD6" s="2042"/>
      <c r="AE6" s="2042"/>
      <c r="AF6" s="2007"/>
      <c r="AG6" s="2078" t="s">
        <v>528</v>
      </c>
      <c r="AH6" s="1"/>
    </row>
    <row r="7" spans="1:34" ht="56.25" customHeight="1" x14ac:dyDescent="0.25">
      <c r="A7" s="2013"/>
      <c r="B7" s="2087"/>
      <c r="C7" s="2013"/>
      <c r="D7" s="2013"/>
      <c r="E7" s="2108" t="s">
        <v>335</v>
      </c>
      <c r="F7" s="2108" t="s">
        <v>619</v>
      </c>
      <c r="G7" s="2018" t="s">
        <v>640</v>
      </c>
      <c r="H7" s="2019" t="s">
        <v>28</v>
      </c>
      <c r="I7" s="2018" t="s">
        <v>427</v>
      </c>
      <c r="J7" s="2022"/>
      <c r="K7" s="2021" t="s">
        <v>227</v>
      </c>
      <c r="L7" s="2022"/>
      <c r="M7" s="2010"/>
      <c r="N7" s="2032"/>
      <c r="O7" s="98"/>
      <c r="P7" s="413"/>
      <c r="Q7" s="1693"/>
      <c r="R7" s="1705" t="s">
        <v>458</v>
      </c>
      <c r="S7" s="1689"/>
      <c r="T7" s="1703" t="s">
        <v>173</v>
      </c>
      <c r="U7" s="1704"/>
      <c r="V7" s="2089"/>
      <c r="X7" s="1693"/>
      <c r="Y7" s="2092"/>
      <c r="Z7" s="2013"/>
      <c r="AA7" s="2043" t="s">
        <v>614</v>
      </c>
      <c r="AB7" s="2081" t="s">
        <v>28</v>
      </c>
      <c r="AC7" s="2007" t="s">
        <v>427</v>
      </c>
      <c r="AD7" s="2008"/>
      <c r="AE7" s="2007" t="s">
        <v>406</v>
      </c>
      <c r="AF7" s="2083"/>
      <c r="AG7" s="2079"/>
    </row>
    <row r="8" spans="1:34" ht="14.45" customHeight="1" x14ac:dyDescent="0.25">
      <c r="A8" s="2014"/>
      <c r="B8" s="1729"/>
      <c r="C8" s="2014"/>
      <c r="D8" s="2014"/>
      <c r="E8" s="2109"/>
      <c r="F8" s="2109"/>
      <c r="G8" s="2018"/>
      <c r="H8" s="2020"/>
      <c r="I8" s="176" t="s">
        <v>474</v>
      </c>
      <c r="J8" s="310" t="s">
        <v>473</v>
      </c>
      <c r="K8" s="382" t="s">
        <v>136</v>
      </c>
      <c r="L8" s="310" t="s">
        <v>137</v>
      </c>
      <c r="M8" s="2011"/>
      <c r="N8" s="2033"/>
      <c r="O8" s="98"/>
      <c r="P8" s="413"/>
      <c r="Q8" s="1694"/>
      <c r="R8" s="370" t="s">
        <v>174</v>
      </c>
      <c r="S8" s="377" t="s">
        <v>175</v>
      </c>
      <c r="T8" s="374" t="s">
        <v>136</v>
      </c>
      <c r="U8" s="385" t="s">
        <v>137</v>
      </c>
      <c r="V8" s="2090"/>
      <c r="X8" s="1694"/>
      <c r="Y8" s="2093"/>
      <c r="Z8" s="2014"/>
      <c r="AA8" s="2044"/>
      <c r="AB8" s="2082"/>
      <c r="AC8" s="840" t="s">
        <v>474</v>
      </c>
      <c r="AD8" s="841" t="s">
        <v>473</v>
      </c>
      <c r="AE8" s="840" t="s">
        <v>138</v>
      </c>
      <c r="AF8" s="841" t="s">
        <v>137</v>
      </c>
      <c r="AG8" s="2080"/>
    </row>
    <row r="9" spans="1:34" ht="11.25" customHeight="1" x14ac:dyDescent="0.25">
      <c r="A9" s="141" t="s">
        <v>2</v>
      </c>
      <c r="B9" s="1588" t="s">
        <v>181</v>
      </c>
      <c r="C9" s="1589"/>
      <c r="D9" s="1589"/>
      <c r="E9" s="1589"/>
      <c r="F9" s="1589"/>
      <c r="G9" s="1589"/>
      <c r="H9" s="1589"/>
      <c r="I9" s="1589"/>
      <c r="J9" s="1589"/>
      <c r="K9" s="1589"/>
      <c r="L9" s="1589"/>
      <c r="M9" s="1589"/>
      <c r="N9" s="1589"/>
      <c r="O9" s="98"/>
      <c r="P9" s="413"/>
      <c r="Q9" s="608"/>
      <c r="R9" s="609"/>
      <c r="S9" s="610"/>
      <c r="T9" s="611"/>
      <c r="U9" s="608"/>
      <c r="V9" s="608"/>
      <c r="X9" s="2075"/>
      <c r="Y9" s="2076"/>
      <c r="Z9" s="2076"/>
      <c r="AA9" s="2076"/>
      <c r="AB9" s="2076"/>
      <c r="AC9" s="2076"/>
      <c r="AD9" s="2076"/>
      <c r="AE9" s="2076"/>
      <c r="AF9" s="2076"/>
      <c r="AG9" s="2077"/>
      <c r="AH9" s="1"/>
    </row>
    <row r="10" spans="1:34" ht="11.1" customHeight="1" x14ac:dyDescent="0.25">
      <c r="A10" s="2002" t="s">
        <v>2</v>
      </c>
      <c r="B10" s="1631" t="s">
        <v>11</v>
      </c>
      <c r="C10" s="2038" t="s">
        <v>509</v>
      </c>
      <c r="D10" s="43" t="str">
        <f>IF(ISBLANK(BP_Annexe1A_Depenses!D10),"",BP_Annexe1A_Depenses!D10)</f>
        <v/>
      </c>
      <c r="E10" s="774" t="str">
        <f>IF(ISBLANK(BP_Annexe1A_Depenses!E10),"",BP_Annexe1A_Depenses!E10)</f>
        <v/>
      </c>
      <c r="F10" s="313" t="str">
        <f>IF(ISBLANK(BP_Annexe1A_Depenses!F10),"",BP_Annexe1A_Depenses!F10)</f>
        <v/>
      </c>
      <c r="G10" s="363" t="str">
        <f>IF(ISBLANK(BP_Annexe1A_Depenses!G10),"",BP_Annexe1A_Depenses!G10)</f>
        <v/>
      </c>
      <c r="H10" s="316" t="str">
        <f>IF(ISBLANK(BP_Annexe1A_Depenses!H10),"",BP_Annexe1A_Depenses!H10)</f>
        <v/>
      </c>
      <c r="I10" s="275" t="str">
        <f>IF(ISBLANK(BP_Annexe1A_Depenses!I10),"",BP_Annexe1A_Depenses!I10)</f>
        <v/>
      </c>
      <c r="J10" s="316" t="str">
        <f>IF(ISBLANK(BP_Annexe1A_Depenses!J10),"",BP_Annexe1A_Depenses!J10)</f>
        <v/>
      </c>
      <c r="K10" s="323"/>
      <c r="L10" s="316" t="str">
        <f>IF(ISBLANK(BP_Annexe1A_Depenses!L10),"",BP_Annexe1A_Depenses!L10)</f>
        <v/>
      </c>
      <c r="M10" s="623">
        <f>IF(ISBLANK(BP_Annexe1A_Depenses!M10),"",BP_Annexe1A_Depenses!M10)</f>
        <v>0</v>
      </c>
      <c r="N10" s="293"/>
      <c r="O10" s="98"/>
      <c r="P10" s="413"/>
      <c r="Q10" s="599">
        <f>IF(ISBLANK(BP_Annexe1A_Depenses!Q10),"",BP_Annexe1A_Depenses!Q10)</f>
        <v>0</v>
      </c>
      <c r="R10" s="392">
        <f>IF(ISBLANK(BP_Annexe1A_Depenses!R10),"",BP_Annexe1A_Depenses!R10)</f>
        <v>0</v>
      </c>
      <c r="S10" s="393">
        <f>IF(ISBLANK(BP_Annexe1A_Depenses!S10),"",BP_Annexe1A_Depenses!S10)</f>
        <v>0</v>
      </c>
      <c r="T10" s="762" t="str">
        <f>IF(ISBLANK(BP_Annexe1A_Depenses!T10),"",BP_Annexe1A_Depenses!T10)</f>
        <v/>
      </c>
      <c r="U10" s="395">
        <f>IF(ISBLANK(BP_Annexe1A_Depenses!U10),"",BP_Annexe1A_Depenses!U10)</f>
        <v>0</v>
      </c>
      <c r="V10" s="13" t="str">
        <f>IF(ISBLANK(BP_Annexe1A_Depenses!V10),"",BP_Annexe1A_Depenses!V10)</f>
        <v/>
      </c>
      <c r="X10" s="1109">
        <f>ROUNDUP(SUM(AB10:AF10),3)</f>
        <v>0</v>
      </c>
      <c r="Y10" s="1110"/>
      <c r="Z10" s="2002" t="s">
        <v>2</v>
      </c>
      <c r="AA10" s="710"/>
      <c r="AB10" s="1111"/>
      <c r="AC10" s="1112"/>
      <c r="AD10" s="1111"/>
      <c r="AE10" s="1113"/>
      <c r="AF10" s="1111"/>
      <c r="AG10" s="2023"/>
      <c r="AH10" s="1"/>
    </row>
    <row r="11" spans="1:34" ht="11.1" customHeight="1" x14ac:dyDescent="0.25">
      <c r="A11" s="1999"/>
      <c r="B11" s="1583"/>
      <c r="C11" s="2005"/>
      <c r="D11" s="43" t="str">
        <f>IF(ISBLANK(BP_Annexe1A_Depenses!D11),"",BP_Annexe1A_Depenses!D11)</f>
        <v/>
      </c>
      <c r="E11" s="774" t="str">
        <f>IF(ISBLANK(BP_Annexe1A_Depenses!E11),"",BP_Annexe1A_Depenses!E11)</f>
        <v/>
      </c>
      <c r="F11" s="313" t="str">
        <f>IF(ISBLANK(BP_Annexe1A_Depenses!F11),"",BP_Annexe1A_Depenses!F11)</f>
        <v/>
      </c>
      <c r="G11" s="363" t="str">
        <f>IF(ISBLANK(BP_Annexe1A_Depenses!G11),"",BP_Annexe1A_Depenses!G11)</f>
        <v/>
      </c>
      <c r="H11" s="316" t="str">
        <f>IF(ISBLANK(BP_Annexe1A_Depenses!H11),"",BP_Annexe1A_Depenses!H11)</f>
        <v/>
      </c>
      <c r="I11" s="275" t="str">
        <f>IF(ISBLANK(BP_Annexe1A_Depenses!I11),"",BP_Annexe1A_Depenses!I11)</f>
        <v/>
      </c>
      <c r="J11" s="316" t="str">
        <f>IF(ISBLANK(BP_Annexe1A_Depenses!J11),"",BP_Annexe1A_Depenses!J11)</f>
        <v/>
      </c>
      <c r="K11" s="323"/>
      <c r="L11" s="316" t="str">
        <f>IF(ISBLANK(BP_Annexe1A_Depenses!L11),"",BP_Annexe1A_Depenses!L11)</f>
        <v/>
      </c>
      <c r="M11" s="623">
        <f>IF(ISBLANK(BP_Annexe1A_Depenses!M11),"",BP_Annexe1A_Depenses!M11)</f>
        <v>0</v>
      </c>
      <c r="N11" s="293"/>
      <c r="O11" s="98"/>
      <c r="P11" s="413"/>
      <c r="Q11" s="599">
        <f>IF(ISBLANK(BP_Annexe1A_Depenses!Q11),"",BP_Annexe1A_Depenses!Q11)</f>
        <v>0</v>
      </c>
      <c r="R11" s="392">
        <f>IF(ISBLANK(BP_Annexe1A_Depenses!R11),"",BP_Annexe1A_Depenses!R11)</f>
        <v>0</v>
      </c>
      <c r="S11" s="393">
        <f>IF(ISBLANK(BP_Annexe1A_Depenses!S11),"",BP_Annexe1A_Depenses!S11)</f>
        <v>0</v>
      </c>
      <c r="T11" s="762" t="str">
        <f>IF(ISBLANK(BP_Annexe1A_Depenses!T11),"",BP_Annexe1A_Depenses!T11)</f>
        <v/>
      </c>
      <c r="U11" s="395">
        <f>IF(ISBLANK(BP_Annexe1A_Depenses!U11),"",BP_Annexe1A_Depenses!U11)</f>
        <v>0</v>
      </c>
      <c r="V11" s="13" t="str">
        <f>IF(ISBLANK(BP_Annexe1A_Depenses!V11),"",BP_Annexe1A_Depenses!V11)</f>
        <v/>
      </c>
      <c r="X11" s="1109">
        <f>ROUNDUP(SUM(AB11:AF11),3)</f>
        <v>0</v>
      </c>
      <c r="Y11" s="1110"/>
      <c r="Z11" s="1999"/>
      <c r="AA11" s="710"/>
      <c r="AB11" s="1111"/>
      <c r="AC11" s="1112"/>
      <c r="AD11" s="1111"/>
      <c r="AE11" s="1113"/>
      <c r="AF11" s="1111"/>
      <c r="AG11" s="2024"/>
      <c r="AH11" s="1"/>
    </row>
    <row r="12" spans="1:34" ht="11.1" customHeight="1" x14ac:dyDescent="0.25">
      <c r="A12" s="1999"/>
      <c r="B12" s="1583"/>
      <c r="C12" s="2005"/>
      <c r="D12" s="43" t="str">
        <f>IF(ISBLANK(BP_Annexe1A_Depenses!D12),"",BP_Annexe1A_Depenses!D12)</f>
        <v/>
      </c>
      <c r="E12" s="774" t="str">
        <f>IF(ISBLANK(BP_Annexe1A_Depenses!E12),"",BP_Annexe1A_Depenses!E12)</f>
        <v/>
      </c>
      <c r="F12" s="313" t="str">
        <f>IF(ISBLANK(BP_Annexe1A_Depenses!F12),"",BP_Annexe1A_Depenses!F12)</f>
        <v/>
      </c>
      <c r="G12" s="363" t="str">
        <f>IF(ISBLANK(BP_Annexe1A_Depenses!G12),"",BP_Annexe1A_Depenses!G12)</f>
        <v/>
      </c>
      <c r="H12" s="316" t="str">
        <f>IF(ISBLANK(BP_Annexe1A_Depenses!H12),"",BP_Annexe1A_Depenses!H12)</f>
        <v/>
      </c>
      <c r="I12" s="275" t="str">
        <f>IF(ISBLANK(BP_Annexe1A_Depenses!I12),"",BP_Annexe1A_Depenses!I12)</f>
        <v/>
      </c>
      <c r="J12" s="316" t="str">
        <f>IF(ISBLANK(BP_Annexe1A_Depenses!J12),"",BP_Annexe1A_Depenses!J12)</f>
        <v/>
      </c>
      <c r="K12" s="323"/>
      <c r="L12" s="316" t="str">
        <f>IF(ISBLANK(BP_Annexe1A_Depenses!L12),"",BP_Annexe1A_Depenses!L12)</f>
        <v/>
      </c>
      <c r="M12" s="623">
        <f>IF(ISBLANK(BP_Annexe1A_Depenses!M12),"",BP_Annexe1A_Depenses!M12)</f>
        <v>0</v>
      </c>
      <c r="N12" s="293"/>
      <c r="O12" s="98"/>
      <c r="P12" s="413"/>
      <c r="Q12" s="599">
        <f>IF(ISBLANK(BP_Annexe1A_Depenses!Q12),"",BP_Annexe1A_Depenses!Q12)</f>
        <v>0</v>
      </c>
      <c r="R12" s="392">
        <f>IF(ISBLANK(BP_Annexe1A_Depenses!R12),"",BP_Annexe1A_Depenses!R12)</f>
        <v>0</v>
      </c>
      <c r="S12" s="393">
        <f>IF(ISBLANK(BP_Annexe1A_Depenses!S12),"",BP_Annexe1A_Depenses!S12)</f>
        <v>0</v>
      </c>
      <c r="T12" s="762" t="str">
        <f>IF(ISBLANK(BP_Annexe1A_Depenses!T12),"",BP_Annexe1A_Depenses!T12)</f>
        <v/>
      </c>
      <c r="U12" s="395">
        <f>IF(ISBLANK(BP_Annexe1A_Depenses!U12),"",BP_Annexe1A_Depenses!U12)</f>
        <v>0</v>
      </c>
      <c r="V12" s="13" t="str">
        <f>IF(ISBLANK(BP_Annexe1A_Depenses!V12),"",BP_Annexe1A_Depenses!V12)</f>
        <v/>
      </c>
      <c r="X12" s="1109">
        <f>ROUNDUP(SUM(AB12:AF12),3)</f>
        <v>0</v>
      </c>
      <c r="Y12" s="1110"/>
      <c r="Z12" s="1999"/>
      <c r="AA12" s="710"/>
      <c r="AB12" s="1111"/>
      <c r="AC12" s="1112"/>
      <c r="AD12" s="1111"/>
      <c r="AE12" s="1113"/>
      <c r="AF12" s="1111"/>
      <c r="AG12" s="2024"/>
      <c r="AH12" s="1"/>
    </row>
    <row r="13" spans="1:34" ht="11.1" customHeight="1" x14ac:dyDescent="0.25">
      <c r="A13" s="2000"/>
      <c r="B13" s="1584"/>
      <c r="C13" s="2034"/>
      <c r="D13" s="43" t="str">
        <f>IF(ISBLANK(BP_Annexe1A_Depenses!D13),"",BP_Annexe1A_Depenses!D13)</f>
        <v/>
      </c>
      <c r="E13" s="772" t="str">
        <f>IF(ISBLANK(BP_Annexe1A_Depenses!E13),"",BP_Annexe1A_Depenses!E13)</f>
        <v/>
      </c>
      <c r="F13" s="311" t="str">
        <f>IF(ISBLANK(BP_Annexe1A_Depenses!F13),"",BP_Annexe1A_Depenses!F13)</f>
        <v/>
      </c>
      <c r="G13" s="778" t="str">
        <f>IF(ISBLANK(BP_Annexe1A_Depenses!G13),"",BP_Annexe1A_Depenses!G13)</f>
        <v/>
      </c>
      <c r="H13" s="314" t="str">
        <f>IF(ISBLANK(BP_Annexe1A_Depenses!H13),"",BP_Annexe1A_Depenses!H13)</f>
        <v/>
      </c>
      <c r="I13" s="276" t="str">
        <f>IF(ISBLANK(BP_Annexe1A_Depenses!I13),"",BP_Annexe1A_Depenses!I13)</f>
        <v/>
      </c>
      <c r="J13" s="314" t="str">
        <f>IF(ISBLANK(BP_Annexe1A_Depenses!J13),"",BP_Annexe1A_Depenses!J13)</f>
        <v/>
      </c>
      <c r="K13" s="323"/>
      <c r="L13" s="314" t="str">
        <f>IF(ISBLANK(BP_Annexe1A_Depenses!L13),"",BP_Annexe1A_Depenses!L13)</f>
        <v/>
      </c>
      <c r="M13" s="624">
        <f>IF(ISBLANK(BP_Annexe1A_Depenses!M13),"",BP_Annexe1A_Depenses!M13)</f>
        <v>0</v>
      </c>
      <c r="N13" s="293"/>
      <c r="O13" s="98"/>
      <c r="P13" s="413"/>
      <c r="Q13" s="600">
        <f>IF(ISBLANK(BP_Annexe1A_Depenses!Q13),"",BP_Annexe1A_Depenses!Q13)</f>
        <v>0</v>
      </c>
      <c r="R13" s="396">
        <f>IF(ISBLANK(BP_Annexe1A_Depenses!R13),"",BP_Annexe1A_Depenses!R13)</f>
        <v>0</v>
      </c>
      <c r="S13" s="397">
        <f>IF(ISBLANK(BP_Annexe1A_Depenses!S13),"",BP_Annexe1A_Depenses!S13)</f>
        <v>0</v>
      </c>
      <c r="T13" s="762" t="str">
        <f>IF(ISBLANK(BP_Annexe1A_Depenses!T13),"",BP_Annexe1A_Depenses!T13)</f>
        <v/>
      </c>
      <c r="U13" s="389">
        <f>IF(ISBLANK(BP_Annexe1A_Depenses!U13),"",BP_Annexe1A_Depenses!U13)</f>
        <v>0</v>
      </c>
      <c r="V13" s="13" t="str">
        <f>IF(ISBLANK(BP_Annexe1A_Depenses!V13),"",BP_Annexe1A_Depenses!V13)</f>
        <v/>
      </c>
      <c r="X13" s="1114">
        <f>ROUNDUP(SUM(AB13:AF13),3)</f>
        <v>0</v>
      </c>
      <c r="Y13" s="1110"/>
      <c r="Z13" s="2000"/>
      <c r="AA13" s="1345"/>
      <c r="AB13" s="1115"/>
      <c r="AC13" s="1116"/>
      <c r="AD13" s="1115"/>
      <c r="AE13" s="1113"/>
      <c r="AF13" s="1115"/>
      <c r="AG13" s="2024"/>
      <c r="AH13" s="1"/>
    </row>
    <row r="14" spans="1:34" ht="11.25" customHeight="1" x14ac:dyDescent="0.25">
      <c r="A14" s="1590" t="s">
        <v>3</v>
      </c>
      <c r="B14" s="1591"/>
      <c r="C14" s="1591"/>
      <c r="D14" s="1591"/>
      <c r="E14" s="1591"/>
      <c r="F14" s="1591"/>
      <c r="G14" s="2074"/>
      <c r="H14" s="308">
        <f>IF(ISBLANK(BP_Annexe1A_Depenses!H14),"",BP_Annexe1A_Depenses!H14)</f>
        <v>0</v>
      </c>
      <c r="I14" s="271">
        <f>IF(ISBLANK(BP_Annexe1A_Depenses!I14),"",BP_Annexe1A_Depenses!I14)</f>
        <v>0</v>
      </c>
      <c r="J14" s="308">
        <f>IF(ISBLANK(BP_Annexe1A_Depenses!J14),"",BP_Annexe1A_Depenses!J14)</f>
        <v>0</v>
      </c>
      <c r="K14" s="268">
        <f>IF(ISBLANK(BP_Annexe1A_Depenses!K14),"",BP_Annexe1A_Depenses!K14)</f>
        <v>0</v>
      </c>
      <c r="L14" s="308">
        <f>IF(ISBLANK(BP_Annexe1A_Depenses!L14),"",BP_Annexe1A_Depenses!L14)</f>
        <v>0</v>
      </c>
      <c r="M14" s="589">
        <f>IF(ISBLANK(BP_Annexe1A_Depenses!M14),"",BP_Annexe1A_Depenses!M14)</f>
        <v>0</v>
      </c>
      <c r="N14" s="590" t="str">
        <f>IF(ISBLANK(BP_Annexe1A_Depenses!N14),"",BP_Annexe1A_Depenses!N14)</f>
        <v/>
      </c>
      <c r="O14" s="98"/>
      <c r="P14" s="80"/>
      <c r="Q14" s="589">
        <f>IF(ISBLANK(BP_Annexe1A_Depenses!Q14),"",BP_Annexe1A_Depenses!Q14)</f>
        <v>0</v>
      </c>
      <c r="R14" s="602">
        <f>IF(ISBLANK(BP_Annexe1A_Depenses!R14),"",BP_Annexe1A_Depenses!R14)</f>
        <v>0</v>
      </c>
      <c r="S14" s="603">
        <f>IF(ISBLANK(BP_Annexe1A_Depenses!S14),"",BP_Annexe1A_Depenses!S14)</f>
        <v>0</v>
      </c>
      <c r="T14" s="604">
        <f>IF(ISBLANK(BP_Annexe1A_Depenses!T14),"",BP_Annexe1A_Depenses!T14)</f>
        <v>0</v>
      </c>
      <c r="U14" s="605">
        <f>IF(ISBLANK(BP_Annexe1A_Depenses!U14),"",BP_Annexe1A_Depenses!U14)</f>
        <v>0</v>
      </c>
      <c r="V14" s="606" t="str">
        <f>IF(ISBLANK(BP_Annexe1A_Depenses!V14),"",BP_Annexe1A_Depenses!V14)</f>
        <v/>
      </c>
      <c r="X14" s="1121">
        <f>SUM(X10:X13)</f>
        <v>0</v>
      </c>
      <c r="Y14" s="1122" t="e">
        <f>X14/$X$72</f>
        <v>#DIV/0!</v>
      </c>
      <c r="Z14" s="1211"/>
      <c r="AA14" s="1123"/>
      <c r="AB14" s="1124">
        <f>SUM(AB10:AB13)</f>
        <v>0</v>
      </c>
      <c r="AC14" s="1125">
        <f>SUM(AC10:AC13)</f>
        <v>0</v>
      </c>
      <c r="AD14" s="1124">
        <f>SUM(AD10:AD13)</f>
        <v>0</v>
      </c>
      <c r="AE14" s="1125">
        <f>SUM(AE10:AE13)</f>
        <v>0</v>
      </c>
      <c r="AF14" s="1124">
        <f>SUM(AF10:AF13)</f>
        <v>0</v>
      </c>
      <c r="AG14" s="1126"/>
      <c r="AH14" s="1"/>
    </row>
    <row r="15" spans="1:34" ht="11.25" customHeight="1" x14ac:dyDescent="0.25">
      <c r="A15" s="141" t="s">
        <v>182</v>
      </c>
      <c r="B15" s="1588" t="s">
        <v>192</v>
      </c>
      <c r="C15" s="1589"/>
      <c r="D15" s="1589"/>
      <c r="E15" s="1589"/>
      <c r="F15" s="1589"/>
      <c r="G15" s="1589"/>
      <c r="H15" s="1589"/>
      <c r="I15" s="1589"/>
      <c r="J15" s="1589"/>
      <c r="K15" s="1589"/>
      <c r="L15" s="1589"/>
      <c r="M15" s="1589"/>
      <c r="N15" s="1589"/>
      <c r="O15" s="98"/>
      <c r="P15" s="413"/>
      <c r="Q15" s="608"/>
      <c r="R15" s="609"/>
      <c r="S15" s="610"/>
      <c r="T15" s="611"/>
      <c r="U15" s="608"/>
      <c r="V15" s="608"/>
      <c r="X15" s="2084"/>
      <c r="Y15" s="2085"/>
      <c r="Z15" s="2085"/>
      <c r="AA15" s="2085"/>
      <c r="AB15" s="2085"/>
      <c r="AC15" s="2085"/>
      <c r="AD15" s="2085"/>
      <c r="AE15" s="2085"/>
      <c r="AF15" s="2085"/>
      <c r="AG15" s="2086"/>
      <c r="AH15" s="235"/>
    </row>
    <row r="16" spans="1:34" x14ac:dyDescent="0.25">
      <c r="A16" s="10" t="s">
        <v>513</v>
      </c>
      <c r="B16" s="1695" t="str">
        <f>IF(ISBLANK(BP_Annexe1A_Depenses!B16),"",BP_Annexe1A_Depenses!B16)</f>
        <v>EAU</v>
      </c>
      <c r="C16" s="1696"/>
      <c r="D16" s="427" t="str">
        <f>IF(ISBLANK(BP_Annexe1A_Depenses!D16),"",BP_Annexe1A_Depenses!D16)</f>
        <v/>
      </c>
      <c r="E16" s="427"/>
      <c r="F16" s="427"/>
      <c r="G16" s="427"/>
      <c r="H16" s="305">
        <f>IF(ISBLANK(BP_Annexe1A_Depenses!H16),"",BP_Annexe1A_Depenses!H16)</f>
        <v>0</v>
      </c>
      <c r="I16" s="274">
        <f>IF(ISBLANK(BP_Annexe1A_Depenses!I16),"",BP_Annexe1A_Depenses!I16)</f>
        <v>0</v>
      </c>
      <c r="J16" s="305">
        <f>IF(ISBLANK(BP_Annexe1A_Depenses!J16),"",BP_Annexe1A_Depenses!J16)</f>
        <v>0</v>
      </c>
      <c r="K16" s="267">
        <f>IF(ISBLANK(BP_Annexe1A_Depenses!K16),"",BP_Annexe1A_Depenses!K16)</f>
        <v>0</v>
      </c>
      <c r="L16" s="305">
        <f>IF(ISBLANK(BP_Annexe1A_Depenses!L16),"",BP_Annexe1A_Depenses!L16)</f>
        <v>0</v>
      </c>
      <c r="M16" s="15">
        <f>IF(ISBLANK(BP_Annexe1A_Depenses!M16),"",BP_Annexe1A_Depenses!M16)</f>
        <v>0</v>
      </c>
      <c r="N16" s="292" t="str">
        <f>IF(ISBLANK(BP_Annexe1A_Depenses!N16),"",BP_Annexe1A_Depenses!N16)</f>
        <v/>
      </c>
      <c r="O16" s="98"/>
      <c r="P16" s="413"/>
      <c r="Q16" s="15">
        <f>IF(ISBLANK(BP_Annexe1A_Depenses!Q16),"",BP_Annexe1A_Depenses!Q16)</f>
        <v>0</v>
      </c>
      <c r="R16" s="380">
        <f>IF(ISBLANK(BP_Annexe1A_Depenses!R16),"",BP_Annexe1A_Depenses!R16)</f>
        <v>0</v>
      </c>
      <c r="S16" s="378">
        <f>IF(ISBLANK(BP_Annexe1A_Depenses!S16),"",BP_Annexe1A_Depenses!S16)</f>
        <v>0</v>
      </c>
      <c r="T16" s="375">
        <f>IF(ISBLANK(BP_Annexe1A_Depenses!T16),"",BP_Annexe1A_Depenses!T16)</f>
        <v>0</v>
      </c>
      <c r="U16" s="371">
        <f>IF(ISBLANK(BP_Annexe1A_Depenses!U16),"",BP_Annexe1A_Depenses!U16)</f>
        <v>0</v>
      </c>
      <c r="V16" s="12" t="str">
        <f>IF(ISBLANK(BP_Annexe1A_Depenses!V16),"",BP_Annexe1A_Depenses!V16)</f>
        <v/>
      </c>
      <c r="X16" s="1127">
        <f>SUM(X17:X22)</f>
        <v>0</v>
      </c>
      <c r="Y16" s="1128" t="e">
        <f>X16/$X$72</f>
        <v>#DIV/0!</v>
      </c>
      <c r="Z16" s="10" t="s">
        <v>513</v>
      </c>
      <c r="AA16" s="1129"/>
      <c r="AB16" s="1130">
        <f t="shared" ref="AB16:AF16" si="0">SUM(AB17:AB22)</f>
        <v>0</v>
      </c>
      <c r="AC16" s="1131">
        <f t="shared" si="0"/>
        <v>0</v>
      </c>
      <c r="AD16" s="1130">
        <f t="shared" si="0"/>
        <v>0</v>
      </c>
      <c r="AE16" s="1131">
        <f t="shared" si="0"/>
        <v>0</v>
      </c>
      <c r="AF16" s="1130">
        <f t="shared" si="0"/>
        <v>0</v>
      </c>
      <c r="AG16" s="1132"/>
      <c r="AH16" s="235"/>
    </row>
    <row r="17" spans="1:36" x14ac:dyDescent="0.25">
      <c r="A17" s="1998" t="s">
        <v>517</v>
      </c>
      <c r="B17" s="1582">
        <v>60</v>
      </c>
      <c r="C17" s="2016" t="s">
        <v>358</v>
      </c>
      <c r="D17" s="43" t="str">
        <f>IF(ISBLANK(BP_Annexe1A_Depenses!D17),"",BP_Annexe1A_Depenses!D17)</f>
        <v/>
      </c>
      <c r="E17" s="772" t="str">
        <f>IF(ISBLANK(BP_Annexe1A_Depenses!E17),"",BP_Annexe1A_Depenses!E17)</f>
        <v/>
      </c>
      <c r="F17" s="311" t="str">
        <f>IF(ISBLANK(BP_Annexe1A_Depenses!F17),"",BP_Annexe1A_Depenses!F17)</f>
        <v/>
      </c>
      <c r="G17" s="778" t="str">
        <f>IF(ISBLANK(BP_Annexe1A_Depenses!G17),"",BP_Annexe1A_Depenses!G17)</f>
        <v/>
      </c>
      <c r="H17" s="314" t="str">
        <f>IF(ISBLANK(BP_Annexe1A_Depenses!H17),"",BP_Annexe1A_Depenses!H17)</f>
        <v/>
      </c>
      <c r="I17" s="275" t="str">
        <f>IF(ISBLANK(BP_Annexe1A_Depenses!I17),"",BP_Annexe1A_Depenses!I17)</f>
        <v/>
      </c>
      <c r="J17" s="316" t="str">
        <f>IF(ISBLANK(BP_Annexe1A_Depenses!J17),"",BP_Annexe1A_Depenses!J17)</f>
        <v/>
      </c>
      <c r="K17" s="279" t="str">
        <f>IF(ISBLANK(BP_Annexe1A_Depenses!K17),"",BP_Annexe1A_Depenses!K17)</f>
        <v/>
      </c>
      <c r="L17" s="314" t="str">
        <f>IF(ISBLANK(BP_Annexe1A_Depenses!L17),"",BP_Annexe1A_Depenses!L17)</f>
        <v/>
      </c>
      <c r="M17" s="624">
        <f>IF(ISBLANK(BP_Annexe1A_Depenses!M17),"",BP_Annexe1A_Depenses!M17)</f>
        <v>0</v>
      </c>
      <c r="N17" s="293"/>
      <c r="O17" s="98"/>
      <c r="P17" s="413"/>
      <c r="Q17" s="587">
        <f>IF(ISBLANK(BP_Annexe1A_Depenses!Q17),"",BP_Annexe1A_Depenses!Q17)</f>
        <v>0</v>
      </c>
      <c r="R17" s="396">
        <f>IF(ISBLANK(BP_Annexe1A_Depenses!R17),"",BP_Annexe1A_Depenses!R17)</f>
        <v>0</v>
      </c>
      <c r="S17" s="397">
        <f>IF(ISBLANK(BP_Annexe1A_Depenses!S17),"",BP_Annexe1A_Depenses!S17)</f>
        <v>0</v>
      </c>
      <c r="T17" s="388">
        <f>IF(ISBLANK(BP_Annexe1A_Depenses!T17),"",BP_Annexe1A_Depenses!T17)</f>
        <v>0</v>
      </c>
      <c r="U17" s="389">
        <f>IF(ISBLANK(BP_Annexe1A_Depenses!U17),"",BP_Annexe1A_Depenses!U17)</f>
        <v>0</v>
      </c>
      <c r="V17" s="13" t="str">
        <f>IF(ISBLANK(BP_Annexe1A_Depenses!V17),"",BP_Annexe1A_Depenses!V17)</f>
        <v/>
      </c>
      <c r="X17" s="1114">
        <f t="shared" ref="X17:X22" si="1">ROUNDUP(SUM(AB17:AF17),3)</f>
        <v>0</v>
      </c>
      <c r="Y17" s="1133"/>
      <c r="Z17" s="1998" t="s">
        <v>517</v>
      </c>
      <c r="AA17" s="1345"/>
      <c r="AB17" s="1115"/>
      <c r="AC17" s="1112"/>
      <c r="AD17" s="1111"/>
      <c r="AE17" s="1134"/>
      <c r="AF17" s="1115"/>
      <c r="AG17" s="2025"/>
      <c r="AH17" s="235"/>
    </row>
    <row r="18" spans="1:36" x14ac:dyDescent="0.25">
      <c r="A18" s="1999"/>
      <c r="B18" s="1583"/>
      <c r="C18" s="2005"/>
      <c r="D18" s="43" t="str">
        <f>IF(ISBLANK(BP_Annexe1A_Depenses!D18),"",BP_Annexe1A_Depenses!D18)</f>
        <v/>
      </c>
      <c r="E18" s="772" t="str">
        <f>IF(ISBLANK(BP_Annexe1A_Depenses!E18),"",BP_Annexe1A_Depenses!E18)</f>
        <v/>
      </c>
      <c r="F18" s="311" t="str">
        <f>IF(ISBLANK(BP_Annexe1A_Depenses!F18),"",BP_Annexe1A_Depenses!F18)</f>
        <v/>
      </c>
      <c r="G18" s="778" t="str">
        <f>IF(ISBLANK(BP_Annexe1A_Depenses!G18),"",BP_Annexe1A_Depenses!G18)</f>
        <v/>
      </c>
      <c r="H18" s="314" t="str">
        <f>IF(ISBLANK(BP_Annexe1A_Depenses!H18),"",BP_Annexe1A_Depenses!H18)</f>
        <v/>
      </c>
      <c r="I18" s="275" t="str">
        <f>IF(ISBLANK(BP_Annexe1A_Depenses!I18),"",BP_Annexe1A_Depenses!I18)</f>
        <v/>
      </c>
      <c r="J18" s="316" t="str">
        <f>IF(ISBLANK(BP_Annexe1A_Depenses!J18),"",BP_Annexe1A_Depenses!J18)</f>
        <v/>
      </c>
      <c r="K18" s="279" t="str">
        <f>IF(ISBLANK(BP_Annexe1A_Depenses!K18),"",BP_Annexe1A_Depenses!K18)</f>
        <v/>
      </c>
      <c r="L18" s="314" t="str">
        <f>IF(ISBLANK(BP_Annexe1A_Depenses!L18),"",BP_Annexe1A_Depenses!L18)</f>
        <v/>
      </c>
      <c r="M18" s="624">
        <f>IF(ISBLANK(BP_Annexe1A_Depenses!M18),"",BP_Annexe1A_Depenses!M18)</f>
        <v>0</v>
      </c>
      <c r="N18" s="293"/>
      <c r="O18" s="98"/>
      <c r="P18" s="413"/>
      <c r="Q18" s="587">
        <f>IF(ISBLANK(BP_Annexe1A_Depenses!Q18),"",BP_Annexe1A_Depenses!Q18)</f>
        <v>0</v>
      </c>
      <c r="R18" s="392">
        <f>IF(ISBLANK(BP_Annexe1A_Depenses!R18),"",BP_Annexe1A_Depenses!R18)</f>
        <v>0</v>
      </c>
      <c r="S18" s="393">
        <f>IF(ISBLANK(BP_Annexe1A_Depenses!S18),"",BP_Annexe1A_Depenses!S18)</f>
        <v>0</v>
      </c>
      <c r="T18" s="388">
        <f>IF(ISBLANK(BP_Annexe1A_Depenses!T18),"",BP_Annexe1A_Depenses!T18)</f>
        <v>0</v>
      </c>
      <c r="U18" s="389">
        <f>IF(ISBLANK(BP_Annexe1A_Depenses!U18),"",BP_Annexe1A_Depenses!U18)</f>
        <v>0</v>
      </c>
      <c r="V18" s="13" t="str">
        <f>IF(ISBLANK(BP_Annexe1A_Depenses!V18),"",BP_Annexe1A_Depenses!V18)</f>
        <v/>
      </c>
      <c r="X18" s="1114">
        <f t="shared" si="1"/>
        <v>0</v>
      </c>
      <c r="Y18" s="1133"/>
      <c r="Z18" s="1999"/>
      <c r="AA18" s="1345"/>
      <c r="AB18" s="1115"/>
      <c r="AC18" s="1112"/>
      <c r="AD18" s="1111"/>
      <c r="AE18" s="1134"/>
      <c r="AF18" s="1115"/>
      <c r="AG18" s="2026"/>
      <c r="AH18" s="235"/>
    </row>
    <row r="19" spans="1:36" x14ac:dyDescent="0.25">
      <c r="A19" s="1999"/>
      <c r="B19" s="1583"/>
      <c r="C19" s="2005"/>
      <c r="D19" s="44" t="str">
        <f>IF(ISBLANK(BP_Annexe1A_Depenses!D19),"",BP_Annexe1A_Depenses!D19)</f>
        <v/>
      </c>
      <c r="E19" s="775" t="str">
        <f>IF(ISBLANK(BP_Annexe1A_Depenses!E19),"",BP_Annexe1A_Depenses!E19)</f>
        <v/>
      </c>
      <c r="F19" s="312" t="str">
        <f>IF(ISBLANK(BP_Annexe1A_Depenses!F19),"",BP_Annexe1A_Depenses!F19)</f>
        <v/>
      </c>
      <c r="G19" s="779" t="str">
        <f>IF(ISBLANK(BP_Annexe1A_Depenses!G19),"",BP_Annexe1A_Depenses!G19)</f>
        <v/>
      </c>
      <c r="H19" s="315" t="str">
        <f>IF(ISBLANK(BP_Annexe1A_Depenses!H19),"",BP_Annexe1A_Depenses!H19)</f>
        <v/>
      </c>
      <c r="I19" s="275" t="str">
        <f>IF(ISBLANK(BP_Annexe1A_Depenses!I19),"",BP_Annexe1A_Depenses!I19)</f>
        <v/>
      </c>
      <c r="J19" s="316" t="str">
        <f>IF(ISBLANK(BP_Annexe1A_Depenses!J19),"",BP_Annexe1A_Depenses!J19)</f>
        <v/>
      </c>
      <c r="K19" s="280" t="str">
        <f>IF(ISBLANK(BP_Annexe1A_Depenses!K19),"",BP_Annexe1A_Depenses!K19)</f>
        <v/>
      </c>
      <c r="L19" s="315" t="str">
        <f>IF(ISBLANK(BP_Annexe1A_Depenses!L19),"",BP_Annexe1A_Depenses!L19)</f>
        <v/>
      </c>
      <c r="M19" s="625">
        <f>IF(ISBLANK(BP_Annexe1A_Depenses!M19),"",BP_Annexe1A_Depenses!M19)</f>
        <v>0</v>
      </c>
      <c r="N19" s="289"/>
      <c r="O19" s="98"/>
      <c r="P19" s="413"/>
      <c r="Q19" s="588">
        <f>IF(ISBLANK(BP_Annexe1A_Depenses!Q19),"",BP_Annexe1A_Depenses!Q19)</f>
        <v>0</v>
      </c>
      <c r="R19" s="392">
        <f>IF(ISBLANK(BP_Annexe1A_Depenses!R19),"",BP_Annexe1A_Depenses!R19)</f>
        <v>0</v>
      </c>
      <c r="S19" s="393">
        <f>IF(ISBLANK(BP_Annexe1A_Depenses!S19),"",BP_Annexe1A_Depenses!S19)</f>
        <v>0</v>
      </c>
      <c r="T19" s="390">
        <f>IF(ISBLANK(BP_Annexe1A_Depenses!T19),"",BP_Annexe1A_Depenses!T19)</f>
        <v>0</v>
      </c>
      <c r="U19" s="391">
        <f>IF(ISBLANK(BP_Annexe1A_Depenses!U19),"",BP_Annexe1A_Depenses!U19)</f>
        <v>0</v>
      </c>
      <c r="V19" s="13" t="str">
        <f>IF(ISBLANK(BP_Annexe1A_Depenses!V19),"",BP_Annexe1A_Depenses!V19)</f>
        <v/>
      </c>
      <c r="X19" s="1117">
        <f t="shared" si="1"/>
        <v>0</v>
      </c>
      <c r="Y19" s="1133"/>
      <c r="Z19" s="2000"/>
      <c r="AA19" s="1346"/>
      <c r="AB19" s="1120"/>
      <c r="AC19" s="1112"/>
      <c r="AD19" s="1111"/>
      <c r="AE19" s="1135"/>
      <c r="AF19" s="1120"/>
      <c r="AG19" s="2027"/>
      <c r="AH19" s="235"/>
    </row>
    <row r="20" spans="1:36" x14ac:dyDescent="0.25">
      <c r="A20" s="1998" t="s">
        <v>518</v>
      </c>
      <c r="B20" s="1582" t="s">
        <v>12</v>
      </c>
      <c r="C20" s="2016" t="s">
        <v>394</v>
      </c>
      <c r="D20" s="43" t="str">
        <f>IF(ISBLANK(BP_Annexe1A_Depenses!D20),"",BP_Annexe1A_Depenses!D20)</f>
        <v/>
      </c>
      <c r="E20" s="772" t="str">
        <f>IF(ISBLANK(BP_Annexe1A_Depenses!E20),"",BP_Annexe1A_Depenses!E20)</f>
        <v/>
      </c>
      <c r="F20" s="311" t="str">
        <f>IF(ISBLANK(BP_Annexe1A_Depenses!F20),"",BP_Annexe1A_Depenses!F20)</f>
        <v/>
      </c>
      <c r="G20" s="778" t="str">
        <f>IF(ISBLANK(BP_Annexe1A_Depenses!G20),"",BP_Annexe1A_Depenses!G20)</f>
        <v/>
      </c>
      <c r="H20" s="314" t="str">
        <f>IF(ISBLANK(BP_Annexe1A_Depenses!H20),"",BP_Annexe1A_Depenses!H20)</f>
        <v/>
      </c>
      <c r="I20" s="275" t="str">
        <f>IF(ISBLANK(BP_Annexe1A_Depenses!I20),"",BP_Annexe1A_Depenses!I20)</f>
        <v/>
      </c>
      <c r="J20" s="316" t="str">
        <f>IF(ISBLANK(BP_Annexe1A_Depenses!J20),"",BP_Annexe1A_Depenses!J20)</f>
        <v/>
      </c>
      <c r="K20" s="279" t="str">
        <f>IF(ISBLANK(BP_Annexe1A_Depenses!K20),"",BP_Annexe1A_Depenses!K20)</f>
        <v/>
      </c>
      <c r="L20" s="314" t="str">
        <f>IF(ISBLANK(BP_Annexe1A_Depenses!L20),"",BP_Annexe1A_Depenses!L20)</f>
        <v/>
      </c>
      <c r="M20" s="624">
        <f>IF(ISBLANK(BP_Annexe1A_Depenses!M20),"",BP_Annexe1A_Depenses!M20)</f>
        <v>0</v>
      </c>
      <c r="N20" s="289"/>
      <c r="O20" s="98"/>
      <c r="P20" s="413"/>
      <c r="Q20" s="587">
        <f>IF(ISBLANK(BP_Annexe1A_Depenses!Q20),"",BP_Annexe1A_Depenses!Q20)</f>
        <v>0</v>
      </c>
      <c r="R20" s="392">
        <f>IF(ISBLANK(BP_Annexe1A_Depenses!R20),"",BP_Annexe1A_Depenses!R20)</f>
        <v>0</v>
      </c>
      <c r="S20" s="393">
        <f>IF(ISBLANK(BP_Annexe1A_Depenses!S20),"",BP_Annexe1A_Depenses!S20)</f>
        <v>0</v>
      </c>
      <c r="T20" s="388">
        <f>IF(ISBLANK(BP_Annexe1A_Depenses!T20),"",BP_Annexe1A_Depenses!T20)</f>
        <v>0</v>
      </c>
      <c r="U20" s="389">
        <f>IF(ISBLANK(BP_Annexe1A_Depenses!U20),"",BP_Annexe1A_Depenses!U20)</f>
        <v>0</v>
      </c>
      <c r="V20" s="13" t="str">
        <f>IF(ISBLANK(BP_Annexe1A_Depenses!V20),"",BP_Annexe1A_Depenses!V20)</f>
        <v/>
      </c>
      <c r="W20" s="48"/>
      <c r="X20" s="1114">
        <f t="shared" si="1"/>
        <v>0</v>
      </c>
      <c r="Y20" s="1133"/>
      <c r="Z20" s="1998" t="s">
        <v>518</v>
      </c>
      <c r="AA20" s="1345"/>
      <c r="AB20" s="1115"/>
      <c r="AC20" s="1112"/>
      <c r="AD20" s="1111"/>
      <c r="AE20" s="1134"/>
      <c r="AF20" s="1115"/>
      <c r="AG20" s="2025"/>
      <c r="AH20" s="235"/>
    </row>
    <row r="21" spans="1:36" x14ac:dyDescent="0.25">
      <c r="A21" s="1999"/>
      <c r="B21" s="1583"/>
      <c r="C21" s="2005"/>
      <c r="D21" s="43" t="str">
        <f>IF(ISBLANK(BP_Annexe1A_Depenses!D21),"",BP_Annexe1A_Depenses!D21)</f>
        <v/>
      </c>
      <c r="E21" s="772" t="str">
        <f>IF(ISBLANK(BP_Annexe1A_Depenses!E21),"",BP_Annexe1A_Depenses!E21)</f>
        <v/>
      </c>
      <c r="F21" s="311" t="str">
        <f>IF(ISBLANK(BP_Annexe1A_Depenses!F21),"",BP_Annexe1A_Depenses!F21)</f>
        <v/>
      </c>
      <c r="G21" s="778" t="str">
        <f>IF(ISBLANK(BP_Annexe1A_Depenses!G21),"",BP_Annexe1A_Depenses!G21)</f>
        <v/>
      </c>
      <c r="H21" s="314" t="str">
        <f>IF(ISBLANK(BP_Annexe1A_Depenses!H21),"",BP_Annexe1A_Depenses!H21)</f>
        <v/>
      </c>
      <c r="I21" s="275" t="str">
        <f>IF(ISBLANK(BP_Annexe1A_Depenses!I21),"",BP_Annexe1A_Depenses!I21)</f>
        <v/>
      </c>
      <c r="J21" s="316" t="str">
        <f>IF(ISBLANK(BP_Annexe1A_Depenses!J21),"",BP_Annexe1A_Depenses!J21)</f>
        <v/>
      </c>
      <c r="K21" s="279" t="str">
        <f>IF(ISBLANK(BP_Annexe1A_Depenses!K21),"",BP_Annexe1A_Depenses!K21)</f>
        <v/>
      </c>
      <c r="L21" s="314" t="str">
        <f>IF(ISBLANK(BP_Annexe1A_Depenses!L21),"",BP_Annexe1A_Depenses!L21)</f>
        <v/>
      </c>
      <c r="M21" s="624">
        <f>IF(ISBLANK(BP_Annexe1A_Depenses!M21),"",BP_Annexe1A_Depenses!M21)</f>
        <v>0</v>
      </c>
      <c r="N21" s="289"/>
      <c r="O21" s="98"/>
      <c r="P21" s="413"/>
      <c r="Q21" s="587">
        <f>IF(ISBLANK(BP_Annexe1A_Depenses!Q21),"",BP_Annexe1A_Depenses!Q21)</f>
        <v>0</v>
      </c>
      <c r="R21" s="392">
        <f>IF(ISBLANK(BP_Annexe1A_Depenses!R21),"",BP_Annexe1A_Depenses!R21)</f>
        <v>0</v>
      </c>
      <c r="S21" s="393">
        <f>IF(ISBLANK(BP_Annexe1A_Depenses!S21),"",BP_Annexe1A_Depenses!S21)</f>
        <v>0</v>
      </c>
      <c r="T21" s="388">
        <f>IF(ISBLANK(BP_Annexe1A_Depenses!T21),"",BP_Annexe1A_Depenses!T21)</f>
        <v>0</v>
      </c>
      <c r="U21" s="389">
        <f>IF(ISBLANK(BP_Annexe1A_Depenses!U21),"",BP_Annexe1A_Depenses!U21)</f>
        <v>0</v>
      </c>
      <c r="V21" s="13" t="str">
        <f>IF(ISBLANK(BP_Annexe1A_Depenses!V21),"",BP_Annexe1A_Depenses!V21)</f>
        <v/>
      </c>
      <c r="W21" s="5"/>
      <c r="X21" s="1114">
        <f t="shared" si="1"/>
        <v>0</v>
      </c>
      <c r="Y21" s="1133"/>
      <c r="Z21" s="1999"/>
      <c r="AA21" s="1345"/>
      <c r="AB21" s="1115"/>
      <c r="AC21" s="1112"/>
      <c r="AD21" s="1111"/>
      <c r="AE21" s="1134"/>
      <c r="AF21" s="1115"/>
      <c r="AG21" s="2026"/>
      <c r="AH21" s="235"/>
      <c r="AJ21" s="1" t="s">
        <v>16</v>
      </c>
    </row>
    <row r="22" spans="1:36" x14ac:dyDescent="0.25">
      <c r="A22" s="2000"/>
      <c r="B22" s="1584"/>
      <c r="C22" s="2034"/>
      <c r="D22" s="43" t="str">
        <f>IF(ISBLANK(BP_Annexe1A_Depenses!D22),"",BP_Annexe1A_Depenses!D22)</f>
        <v/>
      </c>
      <c r="E22" s="772" t="str">
        <f>IF(ISBLANK(BP_Annexe1A_Depenses!E22),"",BP_Annexe1A_Depenses!E22)</f>
        <v/>
      </c>
      <c r="F22" s="311" t="str">
        <f>IF(ISBLANK(BP_Annexe1A_Depenses!F22),"",BP_Annexe1A_Depenses!F22)</f>
        <v/>
      </c>
      <c r="G22" s="778" t="str">
        <f>IF(ISBLANK(BP_Annexe1A_Depenses!G22),"",BP_Annexe1A_Depenses!G22)</f>
        <v/>
      </c>
      <c r="H22" s="314" t="str">
        <f>IF(ISBLANK(BP_Annexe1A_Depenses!H22),"",BP_Annexe1A_Depenses!H22)</f>
        <v/>
      </c>
      <c r="I22" s="275" t="str">
        <f>IF(ISBLANK(BP_Annexe1A_Depenses!I22),"",BP_Annexe1A_Depenses!I22)</f>
        <v/>
      </c>
      <c r="J22" s="316" t="str">
        <f>IF(ISBLANK(BP_Annexe1A_Depenses!J22),"",BP_Annexe1A_Depenses!J22)</f>
        <v/>
      </c>
      <c r="K22" s="279" t="str">
        <f>IF(ISBLANK(BP_Annexe1A_Depenses!K22),"",BP_Annexe1A_Depenses!K22)</f>
        <v/>
      </c>
      <c r="L22" s="314" t="str">
        <f>IF(ISBLANK(BP_Annexe1A_Depenses!L22),"",BP_Annexe1A_Depenses!L22)</f>
        <v/>
      </c>
      <c r="M22" s="624">
        <f>IF(ISBLANK(BP_Annexe1A_Depenses!M22),"",BP_Annexe1A_Depenses!M22)</f>
        <v>0</v>
      </c>
      <c r="N22" s="293"/>
      <c r="O22" s="98"/>
      <c r="P22" s="413"/>
      <c r="Q22" s="587">
        <f>IF(ISBLANK(BP_Annexe1A_Depenses!Q22),"",BP_Annexe1A_Depenses!Q22)</f>
        <v>0</v>
      </c>
      <c r="R22" s="392">
        <f>IF(ISBLANK(BP_Annexe1A_Depenses!R22),"",BP_Annexe1A_Depenses!R22)</f>
        <v>0</v>
      </c>
      <c r="S22" s="393">
        <f>IF(ISBLANK(BP_Annexe1A_Depenses!S22),"",BP_Annexe1A_Depenses!S22)</f>
        <v>0</v>
      </c>
      <c r="T22" s="388">
        <f>IF(ISBLANK(BP_Annexe1A_Depenses!T22),"",BP_Annexe1A_Depenses!T22)</f>
        <v>0</v>
      </c>
      <c r="U22" s="389">
        <f>IF(ISBLANK(BP_Annexe1A_Depenses!U22),"",BP_Annexe1A_Depenses!U22)</f>
        <v>0</v>
      </c>
      <c r="V22" s="13" t="str">
        <f>IF(ISBLANK(BP_Annexe1A_Depenses!V22),"",BP_Annexe1A_Depenses!V22)</f>
        <v/>
      </c>
      <c r="W22" s="5"/>
      <c r="X22" s="1114">
        <f t="shared" si="1"/>
        <v>0</v>
      </c>
      <c r="Y22" s="1133"/>
      <c r="Z22" s="2015"/>
      <c r="AA22" s="1345"/>
      <c r="AB22" s="1115"/>
      <c r="AC22" s="1112"/>
      <c r="AD22" s="1111"/>
      <c r="AE22" s="1134"/>
      <c r="AF22" s="1115"/>
      <c r="AG22" s="2027"/>
      <c r="AH22" s="235"/>
    </row>
    <row r="23" spans="1:36" x14ac:dyDescent="0.25">
      <c r="A23" s="50" t="s">
        <v>514</v>
      </c>
      <c r="B23" s="2039" t="str">
        <f>IF(ISBLANK(BP_Annexe1A_Depenses!B23),"",BP_Annexe1A_Depenses!B23)</f>
        <v>HYGIENE ET ASSAINISSEMENT</v>
      </c>
      <c r="C23" s="2040"/>
      <c r="D23" s="428" t="str">
        <f>IF(ISBLANK(BP_Annexe1A_Depenses!D23),"",BP_Annexe1A_Depenses!D23)</f>
        <v/>
      </c>
      <c r="E23" s="428"/>
      <c r="F23" s="428"/>
      <c r="G23" s="428"/>
      <c r="H23" s="317">
        <f>IF(ISBLANK(BP_Annexe1A_Depenses!H23),"",BP_Annexe1A_Depenses!H23)</f>
        <v>0</v>
      </c>
      <c r="I23" s="277">
        <f>IF(ISBLANK(BP_Annexe1A_Depenses!I23),"",BP_Annexe1A_Depenses!I23)</f>
        <v>0</v>
      </c>
      <c r="J23" s="317">
        <f>IF(ISBLANK(BP_Annexe1A_Depenses!J23),"",BP_Annexe1A_Depenses!J23)</f>
        <v>0</v>
      </c>
      <c r="K23" s="281">
        <f>IF(ISBLANK(BP_Annexe1A_Depenses!K23),"",BP_Annexe1A_Depenses!K23)</f>
        <v>0</v>
      </c>
      <c r="L23" s="317">
        <f>IF(ISBLANK(BP_Annexe1A_Depenses!L23),"",BP_Annexe1A_Depenses!L23)</f>
        <v>0</v>
      </c>
      <c r="M23" s="52">
        <f>IF(ISBLANK(BP_Annexe1A_Depenses!M23),"",BP_Annexe1A_Depenses!M23)</f>
        <v>0</v>
      </c>
      <c r="N23" s="291" t="str">
        <f>IF(ISBLANK(BP_Annexe1A_Depenses!N23),"",BP_Annexe1A_Depenses!N23)</f>
        <v/>
      </c>
      <c r="O23" s="98"/>
      <c r="P23" s="413"/>
      <c r="Q23" s="40">
        <f>IF(ISBLANK(BP_Annexe1A_Depenses!Q23),"",BP_Annexe1A_Depenses!Q23)</f>
        <v>0</v>
      </c>
      <c r="R23" s="381">
        <f>IF(ISBLANK(BP_Annexe1A_Depenses!R23),"",BP_Annexe1A_Depenses!R23)</f>
        <v>0</v>
      </c>
      <c r="S23" s="379">
        <f>IF(ISBLANK(BP_Annexe1A_Depenses!S23),"",BP_Annexe1A_Depenses!S23)</f>
        <v>0</v>
      </c>
      <c r="T23" s="376">
        <f>IF(ISBLANK(BP_Annexe1A_Depenses!T23),"",BP_Annexe1A_Depenses!T23)</f>
        <v>0</v>
      </c>
      <c r="U23" s="372">
        <f>IF(ISBLANK(BP_Annexe1A_Depenses!U23),"",BP_Annexe1A_Depenses!U23)</f>
        <v>0</v>
      </c>
      <c r="V23" s="14" t="str">
        <f>IF(ISBLANK(BP_Annexe1A_Depenses!V23),"",BP_Annexe1A_Depenses!V23)</f>
        <v/>
      </c>
      <c r="W23" s="5"/>
      <c r="X23" s="1136">
        <f>SUM(X24:X29)</f>
        <v>0</v>
      </c>
      <c r="Y23" s="1137" t="e">
        <f>X23/$X$72</f>
        <v>#DIV/0!</v>
      </c>
      <c r="Z23" s="50" t="s">
        <v>514</v>
      </c>
      <c r="AA23" s="1138"/>
      <c r="AB23" s="1139">
        <f t="shared" ref="AB23:AF23" si="2">SUM(AB24:AB29)</f>
        <v>0</v>
      </c>
      <c r="AC23" s="1140">
        <f t="shared" si="2"/>
        <v>0</v>
      </c>
      <c r="AD23" s="1139">
        <f t="shared" si="2"/>
        <v>0</v>
      </c>
      <c r="AE23" s="1140">
        <f t="shared" si="2"/>
        <v>0</v>
      </c>
      <c r="AF23" s="1139">
        <f t="shared" si="2"/>
        <v>0</v>
      </c>
      <c r="AG23" s="1141"/>
      <c r="AH23" s="235"/>
    </row>
    <row r="24" spans="1:36" x14ac:dyDescent="0.25">
      <c r="A24" s="1998" t="s">
        <v>519</v>
      </c>
      <c r="B24" s="1582">
        <v>60</v>
      </c>
      <c r="C24" s="2016" t="s">
        <v>359</v>
      </c>
      <c r="D24" s="43" t="str">
        <f>IF(ISBLANK(BP_Annexe1A_Depenses!D24),"",BP_Annexe1A_Depenses!D24)</f>
        <v/>
      </c>
      <c r="E24" s="772" t="str">
        <f>IF(ISBLANK(BP_Annexe1A_Depenses!E24),"",BP_Annexe1A_Depenses!E24)</f>
        <v/>
      </c>
      <c r="F24" s="311" t="str">
        <f>IF(ISBLANK(BP_Annexe1A_Depenses!F24),"",BP_Annexe1A_Depenses!F24)</f>
        <v/>
      </c>
      <c r="G24" s="778" t="str">
        <f>IF(ISBLANK(BP_Annexe1A_Depenses!G24),"",BP_Annexe1A_Depenses!G24)</f>
        <v/>
      </c>
      <c r="H24" s="314" t="str">
        <f>IF(ISBLANK(BP_Annexe1A_Depenses!H24),"",BP_Annexe1A_Depenses!H24)</f>
        <v/>
      </c>
      <c r="I24" s="275" t="str">
        <f>IF(ISBLANK(BP_Annexe1A_Depenses!I24),"",BP_Annexe1A_Depenses!I24)</f>
        <v/>
      </c>
      <c r="J24" s="316" t="str">
        <f>IF(ISBLANK(BP_Annexe1A_Depenses!J24),"",BP_Annexe1A_Depenses!J24)</f>
        <v/>
      </c>
      <c r="K24" s="279" t="str">
        <f>IF(ISBLANK(BP_Annexe1A_Depenses!K24),"",BP_Annexe1A_Depenses!K24)</f>
        <v/>
      </c>
      <c r="L24" s="314" t="str">
        <f>IF(ISBLANK(BP_Annexe1A_Depenses!L24),"",BP_Annexe1A_Depenses!L24)</f>
        <v/>
      </c>
      <c r="M24" s="624">
        <f>IF(ISBLANK(BP_Annexe1A_Depenses!M24),"",BP_Annexe1A_Depenses!M24)</f>
        <v>0</v>
      </c>
      <c r="N24" s="293"/>
      <c r="O24" s="98"/>
      <c r="P24" s="413"/>
      <c r="Q24" s="587">
        <f>IF(ISBLANK(BP_Annexe1A_Depenses!Q24),"",BP_Annexe1A_Depenses!Q24)</f>
        <v>0</v>
      </c>
      <c r="R24" s="396">
        <f>IF(ISBLANK(BP_Annexe1A_Depenses!R24),"",BP_Annexe1A_Depenses!R24)</f>
        <v>0</v>
      </c>
      <c r="S24" s="397">
        <f>IF(ISBLANK(BP_Annexe1A_Depenses!S24),"",BP_Annexe1A_Depenses!S24)</f>
        <v>0</v>
      </c>
      <c r="T24" s="388">
        <f>IF(ISBLANK(BP_Annexe1A_Depenses!T24),"",BP_Annexe1A_Depenses!T24)</f>
        <v>0</v>
      </c>
      <c r="U24" s="389">
        <f>IF(ISBLANK(BP_Annexe1A_Depenses!U24),"",BP_Annexe1A_Depenses!U24)</f>
        <v>0</v>
      </c>
      <c r="V24" s="13" t="str">
        <f>IF(ISBLANK(BP_Annexe1A_Depenses!V24),"",BP_Annexe1A_Depenses!V24)</f>
        <v/>
      </c>
      <c r="W24" s="5"/>
      <c r="X24" s="1114">
        <f t="shared" ref="X24:X29" si="3">ROUNDUP(SUM(AB24:AF24),3)</f>
        <v>0</v>
      </c>
      <c r="Y24" s="1133"/>
      <c r="Z24" s="1998" t="s">
        <v>519</v>
      </c>
      <c r="AA24" s="1345"/>
      <c r="AB24" s="1115"/>
      <c r="AC24" s="1112"/>
      <c r="AD24" s="1111"/>
      <c r="AE24" s="1134"/>
      <c r="AF24" s="1115"/>
      <c r="AG24" s="2025"/>
      <c r="AH24" s="235"/>
    </row>
    <row r="25" spans="1:36" ht="11.1" customHeight="1" x14ac:dyDescent="0.25">
      <c r="A25" s="1999"/>
      <c r="B25" s="1583"/>
      <c r="C25" s="2005"/>
      <c r="D25" s="43" t="str">
        <f>IF(ISBLANK(BP_Annexe1A_Depenses!D25),"",BP_Annexe1A_Depenses!D25)</f>
        <v/>
      </c>
      <c r="E25" s="772" t="str">
        <f>IF(ISBLANK(BP_Annexe1A_Depenses!E25),"",BP_Annexe1A_Depenses!E25)</f>
        <v/>
      </c>
      <c r="F25" s="311" t="str">
        <f>IF(ISBLANK(BP_Annexe1A_Depenses!F25),"",BP_Annexe1A_Depenses!F25)</f>
        <v/>
      </c>
      <c r="G25" s="778" t="str">
        <f>IF(ISBLANK(BP_Annexe1A_Depenses!G25),"",BP_Annexe1A_Depenses!G25)</f>
        <v/>
      </c>
      <c r="H25" s="314" t="str">
        <f>IF(ISBLANK(BP_Annexe1A_Depenses!H25),"",BP_Annexe1A_Depenses!H25)</f>
        <v/>
      </c>
      <c r="I25" s="275" t="str">
        <f>IF(ISBLANK(BP_Annexe1A_Depenses!I25),"",BP_Annexe1A_Depenses!I25)</f>
        <v/>
      </c>
      <c r="J25" s="316" t="str">
        <f>IF(ISBLANK(BP_Annexe1A_Depenses!J25),"",BP_Annexe1A_Depenses!J25)</f>
        <v/>
      </c>
      <c r="K25" s="279" t="str">
        <f>IF(ISBLANK(BP_Annexe1A_Depenses!K25),"",BP_Annexe1A_Depenses!K25)</f>
        <v/>
      </c>
      <c r="L25" s="314" t="str">
        <f>IF(ISBLANK(BP_Annexe1A_Depenses!L25),"",BP_Annexe1A_Depenses!L25)</f>
        <v/>
      </c>
      <c r="M25" s="624">
        <f>IF(ISBLANK(BP_Annexe1A_Depenses!M25),"",BP_Annexe1A_Depenses!M25)</f>
        <v>0</v>
      </c>
      <c r="N25" s="293"/>
      <c r="O25" s="98"/>
      <c r="P25" s="413"/>
      <c r="Q25" s="587">
        <f>IF(ISBLANK(BP_Annexe1A_Depenses!Q25),"",BP_Annexe1A_Depenses!Q25)</f>
        <v>0</v>
      </c>
      <c r="R25" s="392">
        <f>IF(ISBLANK(BP_Annexe1A_Depenses!R25),"",BP_Annexe1A_Depenses!R25)</f>
        <v>0</v>
      </c>
      <c r="S25" s="393">
        <f>IF(ISBLANK(BP_Annexe1A_Depenses!S25),"",BP_Annexe1A_Depenses!S25)</f>
        <v>0</v>
      </c>
      <c r="T25" s="388">
        <f>IF(ISBLANK(BP_Annexe1A_Depenses!T25),"",BP_Annexe1A_Depenses!T25)</f>
        <v>0</v>
      </c>
      <c r="U25" s="389">
        <f>IF(ISBLANK(BP_Annexe1A_Depenses!U25),"",BP_Annexe1A_Depenses!U25)</f>
        <v>0</v>
      </c>
      <c r="V25" s="13" t="str">
        <f>IF(ISBLANK(BP_Annexe1A_Depenses!V25),"",BP_Annexe1A_Depenses!V25)</f>
        <v/>
      </c>
      <c r="W25" s="5"/>
      <c r="X25" s="1114">
        <f t="shared" si="3"/>
        <v>0</v>
      </c>
      <c r="Y25" s="1133"/>
      <c r="Z25" s="1999"/>
      <c r="AA25" s="1345"/>
      <c r="AB25" s="1115"/>
      <c r="AC25" s="1112"/>
      <c r="AD25" s="1111"/>
      <c r="AE25" s="1134"/>
      <c r="AF25" s="1115"/>
      <c r="AG25" s="2026"/>
      <c r="AH25" s="235"/>
    </row>
    <row r="26" spans="1:36" ht="11.1" customHeight="1" x14ac:dyDescent="0.25">
      <c r="A26" s="1999"/>
      <c r="B26" s="1583"/>
      <c r="C26" s="2005"/>
      <c r="D26" s="44" t="str">
        <f>IF(ISBLANK(BP_Annexe1A_Depenses!D26),"",BP_Annexe1A_Depenses!D26)</f>
        <v/>
      </c>
      <c r="E26" s="775" t="str">
        <f>IF(ISBLANK(BP_Annexe1A_Depenses!E26),"",BP_Annexe1A_Depenses!E26)</f>
        <v/>
      </c>
      <c r="F26" s="312" t="str">
        <f>IF(ISBLANK(BP_Annexe1A_Depenses!F26),"",BP_Annexe1A_Depenses!F26)</f>
        <v/>
      </c>
      <c r="G26" s="779" t="str">
        <f>IF(ISBLANK(BP_Annexe1A_Depenses!G26),"",BP_Annexe1A_Depenses!G26)</f>
        <v/>
      </c>
      <c r="H26" s="315" t="str">
        <f>IF(ISBLANK(BP_Annexe1A_Depenses!H26),"",BP_Annexe1A_Depenses!H26)</f>
        <v/>
      </c>
      <c r="I26" s="275" t="str">
        <f>IF(ISBLANK(BP_Annexe1A_Depenses!I26),"",BP_Annexe1A_Depenses!I26)</f>
        <v/>
      </c>
      <c r="J26" s="316" t="str">
        <f>IF(ISBLANK(BP_Annexe1A_Depenses!J26),"",BP_Annexe1A_Depenses!J26)</f>
        <v/>
      </c>
      <c r="K26" s="280" t="str">
        <f>IF(ISBLANK(BP_Annexe1A_Depenses!K26),"",BP_Annexe1A_Depenses!K26)</f>
        <v/>
      </c>
      <c r="L26" s="315" t="str">
        <f>IF(ISBLANK(BP_Annexe1A_Depenses!L26),"",BP_Annexe1A_Depenses!L26)</f>
        <v/>
      </c>
      <c r="M26" s="625">
        <f>IF(ISBLANK(BP_Annexe1A_Depenses!M26),"",BP_Annexe1A_Depenses!M26)</f>
        <v>0</v>
      </c>
      <c r="N26" s="289"/>
      <c r="O26" s="98"/>
      <c r="P26" s="413"/>
      <c r="Q26" s="588">
        <f>IF(ISBLANK(BP_Annexe1A_Depenses!Q26),"",BP_Annexe1A_Depenses!Q26)</f>
        <v>0</v>
      </c>
      <c r="R26" s="392">
        <f>IF(ISBLANK(BP_Annexe1A_Depenses!R26),"",BP_Annexe1A_Depenses!R26)</f>
        <v>0</v>
      </c>
      <c r="S26" s="393">
        <f>IF(ISBLANK(BP_Annexe1A_Depenses!S26),"",BP_Annexe1A_Depenses!S26)</f>
        <v>0</v>
      </c>
      <c r="T26" s="390">
        <f>IF(ISBLANK(BP_Annexe1A_Depenses!T26),"",BP_Annexe1A_Depenses!T26)</f>
        <v>0</v>
      </c>
      <c r="U26" s="391">
        <f>IF(ISBLANK(BP_Annexe1A_Depenses!U26),"",BP_Annexe1A_Depenses!U26)</f>
        <v>0</v>
      </c>
      <c r="V26" s="13" t="str">
        <f>IF(ISBLANK(BP_Annexe1A_Depenses!V26),"",BP_Annexe1A_Depenses!V26)</f>
        <v/>
      </c>
      <c r="W26" s="5"/>
      <c r="X26" s="1117">
        <f t="shared" si="3"/>
        <v>0</v>
      </c>
      <c r="Y26" s="1133"/>
      <c r="Z26" s="2000"/>
      <c r="AA26" s="1346"/>
      <c r="AB26" s="1120"/>
      <c r="AC26" s="1112"/>
      <c r="AD26" s="1111"/>
      <c r="AE26" s="1135"/>
      <c r="AF26" s="1120"/>
      <c r="AG26" s="2027"/>
      <c r="AH26" s="235"/>
    </row>
    <row r="27" spans="1:36" ht="11.1" customHeight="1" x14ac:dyDescent="0.25">
      <c r="A27" s="1998" t="s">
        <v>520</v>
      </c>
      <c r="B27" s="1582" t="s">
        <v>12</v>
      </c>
      <c r="C27" s="2016" t="s">
        <v>394</v>
      </c>
      <c r="D27" s="43" t="str">
        <f>IF(ISBLANK(BP_Annexe1A_Depenses!D27),"",BP_Annexe1A_Depenses!D27)</f>
        <v/>
      </c>
      <c r="E27" s="772" t="str">
        <f>IF(ISBLANK(BP_Annexe1A_Depenses!E27),"",BP_Annexe1A_Depenses!E27)</f>
        <v/>
      </c>
      <c r="F27" s="311" t="str">
        <f>IF(ISBLANK(BP_Annexe1A_Depenses!F27),"",BP_Annexe1A_Depenses!F27)</f>
        <v/>
      </c>
      <c r="G27" s="778" t="str">
        <f>IF(ISBLANK(BP_Annexe1A_Depenses!G27),"",BP_Annexe1A_Depenses!G27)</f>
        <v/>
      </c>
      <c r="H27" s="314" t="str">
        <f>IF(ISBLANK(BP_Annexe1A_Depenses!H27),"",BP_Annexe1A_Depenses!H27)</f>
        <v/>
      </c>
      <c r="I27" s="275" t="str">
        <f>IF(ISBLANK(BP_Annexe1A_Depenses!I27),"",BP_Annexe1A_Depenses!I27)</f>
        <v/>
      </c>
      <c r="J27" s="316" t="str">
        <f>IF(ISBLANK(BP_Annexe1A_Depenses!J27),"",BP_Annexe1A_Depenses!J27)</f>
        <v/>
      </c>
      <c r="K27" s="279" t="str">
        <f>IF(ISBLANK(BP_Annexe1A_Depenses!K27),"",BP_Annexe1A_Depenses!K27)</f>
        <v/>
      </c>
      <c r="L27" s="314" t="str">
        <f>IF(ISBLANK(BP_Annexe1A_Depenses!L27),"",BP_Annexe1A_Depenses!L27)</f>
        <v/>
      </c>
      <c r="M27" s="624">
        <f>IF(ISBLANK(BP_Annexe1A_Depenses!M27),"",BP_Annexe1A_Depenses!M27)</f>
        <v>0</v>
      </c>
      <c r="N27" s="289"/>
      <c r="O27" s="98"/>
      <c r="P27" s="413"/>
      <c r="Q27" s="587">
        <f>IF(ISBLANK(BP_Annexe1A_Depenses!Q27),"",BP_Annexe1A_Depenses!Q27)</f>
        <v>0</v>
      </c>
      <c r="R27" s="392">
        <f>IF(ISBLANK(BP_Annexe1A_Depenses!R27),"",BP_Annexe1A_Depenses!R27)</f>
        <v>0</v>
      </c>
      <c r="S27" s="393">
        <f>IF(ISBLANK(BP_Annexe1A_Depenses!S27),"",BP_Annexe1A_Depenses!S27)</f>
        <v>0</v>
      </c>
      <c r="T27" s="388">
        <f>IF(ISBLANK(BP_Annexe1A_Depenses!T27),"",BP_Annexe1A_Depenses!T27)</f>
        <v>0</v>
      </c>
      <c r="U27" s="389">
        <f>IF(ISBLANK(BP_Annexe1A_Depenses!U27),"",BP_Annexe1A_Depenses!U27)</f>
        <v>0</v>
      </c>
      <c r="V27" s="13" t="str">
        <f>IF(ISBLANK(BP_Annexe1A_Depenses!V27),"",BP_Annexe1A_Depenses!V27)</f>
        <v/>
      </c>
      <c r="W27" s="5"/>
      <c r="X27" s="1142">
        <f t="shared" si="3"/>
        <v>0</v>
      </c>
      <c r="Y27" s="1133"/>
      <c r="Z27" s="1998" t="s">
        <v>520</v>
      </c>
      <c r="AA27" s="1345"/>
      <c r="AB27" s="1115"/>
      <c r="AC27" s="1112"/>
      <c r="AD27" s="1111"/>
      <c r="AE27" s="1134"/>
      <c r="AF27" s="1115"/>
      <c r="AG27" s="2025"/>
      <c r="AH27" s="235"/>
    </row>
    <row r="28" spans="1:36" ht="11.1" customHeight="1" x14ac:dyDescent="0.25">
      <c r="A28" s="1999"/>
      <c r="B28" s="1583"/>
      <c r="C28" s="2005"/>
      <c r="D28" s="43" t="str">
        <f>IF(ISBLANK(BP_Annexe1A_Depenses!D28),"",BP_Annexe1A_Depenses!D28)</f>
        <v/>
      </c>
      <c r="E28" s="772" t="str">
        <f>IF(ISBLANK(BP_Annexe1A_Depenses!E28),"",BP_Annexe1A_Depenses!E28)</f>
        <v/>
      </c>
      <c r="F28" s="311" t="str">
        <f>IF(ISBLANK(BP_Annexe1A_Depenses!F28),"",BP_Annexe1A_Depenses!F28)</f>
        <v/>
      </c>
      <c r="G28" s="778" t="str">
        <f>IF(ISBLANK(BP_Annexe1A_Depenses!G28),"",BP_Annexe1A_Depenses!G28)</f>
        <v/>
      </c>
      <c r="H28" s="314" t="str">
        <f>IF(ISBLANK(BP_Annexe1A_Depenses!H28),"",BP_Annexe1A_Depenses!H28)</f>
        <v/>
      </c>
      <c r="I28" s="275" t="str">
        <f>IF(ISBLANK(BP_Annexe1A_Depenses!I28),"",BP_Annexe1A_Depenses!I28)</f>
        <v/>
      </c>
      <c r="J28" s="316" t="str">
        <f>IF(ISBLANK(BP_Annexe1A_Depenses!J28),"",BP_Annexe1A_Depenses!J28)</f>
        <v/>
      </c>
      <c r="K28" s="279" t="str">
        <f>IF(ISBLANK(BP_Annexe1A_Depenses!K28),"",BP_Annexe1A_Depenses!K28)</f>
        <v/>
      </c>
      <c r="L28" s="314" t="str">
        <f>IF(ISBLANK(BP_Annexe1A_Depenses!L28),"",BP_Annexe1A_Depenses!L28)</f>
        <v/>
      </c>
      <c r="M28" s="624">
        <f>IF(ISBLANK(BP_Annexe1A_Depenses!M28),"",BP_Annexe1A_Depenses!M28)</f>
        <v>0</v>
      </c>
      <c r="N28" s="289"/>
      <c r="O28" s="98"/>
      <c r="P28" s="413"/>
      <c r="Q28" s="587">
        <f>IF(ISBLANK(BP_Annexe1A_Depenses!Q28),"",BP_Annexe1A_Depenses!Q28)</f>
        <v>0</v>
      </c>
      <c r="R28" s="392">
        <f>IF(ISBLANK(BP_Annexe1A_Depenses!R28),"",BP_Annexe1A_Depenses!R28)</f>
        <v>0</v>
      </c>
      <c r="S28" s="393">
        <f>IF(ISBLANK(BP_Annexe1A_Depenses!S28),"",BP_Annexe1A_Depenses!S28)</f>
        <v>0</v>
      </c>
      <c r="T28" s="388">
        <f>IF(ISBLANK(BP_Annexe1A_Depenses!T28),"",BP_Annexe1A_Depenses!T28)</f>
        <v>0</v>
      </c>
      <c r="U28" s="389">
        <f>IF(ISBLANK(BP_Annexe1A_Depenses!U28),"",BP_Annexe1A_Depenses!U28)</f>
        <v>0</v>
      </c>
      <c r="V28" s="13" t="str">
        <f>IF(ISBLANK(BP_Annexe1A_Depenses!V28),"",BP_Annexe1A_Depenses!V28)</f>
        <v/>
      </c>
      <c r="W28" s="5"/>
      <c r="X28" s="1114">
        <f t="shared" si="3"/>
        <v>0</v>
      </c>
      <c r="Y28" s="1133"/>
      <c r="Z28" s="1999"/>
      <c r="AA28" s="1345"/>
      <c r="AB28" s="1115"/>
      <c r="AC28" s="1112"/>
      <c r="AD28" s="1111"/>
      <c r="AE28" s="1134"/>
      <c r="AF28" s="1115"/>
      <c r="AG28" s="2026"/>
      <c r="AH28" s="235"/>
    </row>
    <row r="29" spans="1:36" ht="11.1" customHeight="1" x14ac:dyDescent="0.25">
      <c r="A29" s="2000"/>
      <c r="B29" s="1584"/>
      <c r="C29" s="2034"/>
      <c r="D29" s="43" t="str">
        <f>IF(ISBLANK(BP_Annexe1A_Depenses!D29),"",BP_Annexe1A_Depenses!D29)</f>
        <v/>
      </c>
      <c r="E29" s="772" t="str">
        <f>IF(ISBLANK(BP_Annexe1A_Depenses!E29),"",BP_Annexe1A_Depenses!E29)</f>
        <v/>
      </c>
      <c r="F29" s="311" t="str">
        <f>IF(ISBLANK(BP_Annexe1A_Depenses!F29),"",BP_Annexe1A_Depenses!F29)</f>
        <v/>
      </c>
      <c r="G29" s="778" t="str">
        <f>IF(ISBLANK(BP_Annexe1A_Depenses!G29),"",BP_Annexe1A_Depenses!G29)</f>
        <v/>
      </c>
      <c r="H29" s="314" t="str">
        <f>IF(ISBLANK(BP_Annexe1A_Depenses!H29),"",BP_Annexe1A_Depenses!H29)</f>
        <v/>
      </c>
      <c r="I29" s="275" t="str">
        <f>IF(ISBLANK(BP_Annexe1A_Depenses!I29),"",BP_Annexe1A_Depenses!I29)</f>
        <v/>
      </c>
      <c r="J29" s="316" t="str">
        <f>IF(ISBLANK(BP_Annexe1A_Depenses!J29),"",BP_Annexe1A_Depenses!J29)</f>
        <v/>
      </c>
      <c r="K29" s="279" t="str">
        <f>IF(ISBLANK(BP_Annexe1A_Depenses!K29),"",BP_Annexe1A_Depenses!K29)</f>
        <v/>
      </c>
      <c r="L29" s="314" t="str">
        <f>IF(ISBLANK(BP_Annexe1A_Depenses!L29),"",BP_Annexe1A_Depenses!L29)</f>
        <v/>
      </c>
      <c r="M29" s="624">
        <f>IF(ISBLANK(BP_Annexe1A_Depenses!M29),"",BP_Annexe1A_Depenses!M29)</f>
        <v>0</v>
      </c>
      <c r="N29" s="293"/>
      <c r="O29" s="98"/>
      <c r="P29" s="413"/>
      <c r="Q29" s="587">
        <f>IF(ISBLANK(BP_Annexe1A_Depenses!Q29),"",BP_Annexe1A_Depenses!Q29)</f>
        <v>0</v>
      </c>
      <c r="R29" s="392">
        <f>IF(ISBLANK(BP_Annexe1A_Depenses!R29),"",BP_Annexe1A_Depenses!R29)</f>
        <v>0</v>
      </c>
      <c r="S29" s="393">
        <f>IF(ISBLANK(BP_Annexe1A_Depenses!S29),"",BP_Annexe1A_Depenses!S29)</f>
        <v>0</v>
      </c>
      <c r="T29" s="388">
        <f>IF(ISBLANK(BP_Annexe1A_Depenses!T29),"",BP_Annexe1A_Depenses!T29)</f>
        <v>0</v>
      </c>
      <c r="U29" s="389">
        <f>IF(ISBLANK(BP_Annexe1A_Depenses!U29),"",BP_Annexe1A_Depenses!U29)</f>
        <v>0</v>
      </c>
      <c r="V29" s="13" t="str">
        <f>IF(ISBLANK(BP_Annexe1A_Depenses!V29),"",BP_Annexe1A_Depenses!V29)</f>
        <v/>
      </c>
      <c r="W29" s="5"/>
      <c r="X29" s="1143">
        <f t="shared" si="3"/>
        <v>0</v>
      </c>
      <c r="Y29" s="1133"/>
      <c r="Z29" s="2015"/>
      <c r="AA29" s="1345"/>
      <c r="AB29" s="1115"/>
      <c r="AC29" s="1112"/>
      <c r="AD29" s="1111"/>
      <c r="AE29" s="1134"/>
      <c r="AF29" s="1115"/>
      <c r="AG29" s="2027"/>
      <c r="AH29" s="235"/>
    </row>
    <row r="30" spans="1:36" x14ac:dyDescent="0.25">
      <c r="A30" s="11" t="s">
        <v>515</v>
      </c>
      <c r="B30" s="2066" t="str">
        <f>IF(ISBLANK(BP_Annexe1A_Depenses!B30),"",BP_Annexe1A_Depenses!B30)</f>
        <v>DOMAINES CONNEXES</v>
      </c>
      <c r="C30" s="2067"/>
      <c r="D30" s="429" t="str">
        <f>IF(ISBLANK(BP_Annexe1A_Depenses!D30),"",BP_Annexe1A_Depenses!D30)</f>
        <v/>
      </c>
      <c r="E30" s="429"/>
      <c r="F30" s="429"/>
      <c r="G30" s="429"/>
      <c r="H30" s="318">
        <f>IF(ISBLANK(BP_Annexe1A_Depenses!H30),"",BP_Annexe1A_Depenses!H30)</f>
        <v>0</v>
      </c>
      <c r="I30" s="278">
        <f>IF(ISBLANK(BP_Annexe1A_Depenses!I30),"",BP_Annexe1A_Depenses!I30)</f>
        <v>0</v>
      </c>
      <c r="J30" s="318">
        <f>IF(ISBLANK(BP_Annexe1A_Depenses!J30),"",BP_Annexe1A_Depenses!J30)</f>
        <v>0</v>
      </c>
      <c r="K30" s="282">
        <f>IF(ISBLANK(BP_Annexe1A_Depenses!K30),"",BP_Annexe1A_Depenses!K30)</f>
        <v>0</v>
      </c>
      <c r="L30" s="318">
        <f>IF(ISBLANK(BP_Annexe1A_Depenses!L30),"",BP_Annexe1A_Depenses!L30)</f>
        <v>0</v>
      </c>
      <c r="M30" s="16">
        <f>IF(ISBLANK(BP_Annexe1A_Depenses!M30),"",BP_Annexe1A_Depenses!M30)</f>
        <v>0</v>
      </c>
      <c r="N30" s="288" t="str">
        <f>IF(ISBLANK(BP_Annexe1A_Depenses!N30),"",BP_Annexe1A_Depenses!N30)</f>
        <v/>
      </c>
      <c r="O30" s="98"/>
      <c r="P30" s="413"/>
      <c r="Q30" s="40">
        <f>IF(ISBLANK(BP_Annexe1A_Depenses!Q30),"",BP_Annexe1A_Depenses!Q30)</f>
        <v>0</v>
      </c>
      <c r="R30" s="381">
        <f>IF(ISBLANK(BP_Annexe1A_Depenses!R30),"",BP_Annexe1A_Depenses!R30)</f>
        <v>0</v>
      </c>
      <c r="S30" s="379">
        <f>IF(ISBLANK(BP_Annexe1A_Depenses!S30),"",BP_Annexe1A_Depenses!S30)</f>
        <v>0</v>
      </c>
      <c r="T30" s="376">
        <f>IF(ISBLANK(BP_Annexe1A_Depenses!T30),"",BP_Annexe1A_Depenses!T30)</f>
        <v>0</v>
      </c>
      <c r="U30" s="372">
        <f>IF(ISBLANK(BP_Annexe1A_Depenses!U30),"",BP_Annexe1A_Depenses!U30)</f>
        <v>0</v>
      </c>
      <c r="V30" s="14" t="str">
        <f>IF(ISBLANK(BP_Annexe1A_Depenses!V30),"",BP_Annexe1A_Depenses!V30)</f>
        <v/>
      </c>
      <c r="W30" s="5"/>
      <c r="X30" s="1127">
        <f>SUM(X31:X36)</f>
        <v>0</v>
      </c>
      <c r="Y30" s="1128" t="e">
        <f>X30/$X$72</f>
        <v>#DIV/0!</v>
      </c>
      <c r="Z30" s="11" t="s">
        <v>515</v>
      </c>
      <c r="AA30" s="1129"/>
      <c r="AB30" s="1144">
        <f t="shared" ref="AB30:AF30" si="4">SUM(AB31:AB36)</f>
        <v>0</v>
      </c>
      <c r="AC30" s="1131">
        <f t="shared" si="4"/>
        <v>0</v>
      </c>
      <c r="AD30" s="1144">
        <f t="shared" si="4"/>
        <v>0</v>
      </c>
      <c r="AE30" s="1131">
        <f t="shared" si="4"/>
        <v>0</v>
      </c>
      <c r="AF30" s="1144">
        <f t="shared" si="4"/>
        <v>0</v>
      </c>
      <c r="AG30" s="1141"/>
      <c r="AH30" s="235"/>
    </row>
    <row r="31" spans="1:36" ht="11.1" customHeight="1" x14ac:dyDescent="0.25">
      <c r="A31" s="1998" t="s">
        <v>516</v>
      </c>
      <c r="B31" s="1582">
        <v>60</v>
      </c>
      <c r="C31" s="2016" t="s">
        <v>360</v>
      </c>
      <c r="D31" s="43" t="str">
        <f>IF(ISBLANK(BP_Annexe1A_Depenses!D31),"",BP_Annexe1A_Depenses!D31)</f>
        <v/>
      </c>
      <c r="E31" s="772" t="str">
        <f>IF(ISBLANK(BP_Annexe1A_Depenses!E31),"",BP_Annexe1A_Depenses!E31)</f>
        <v/>
      </c>
      <c r="F31" s="311" t="str">
        <f>IF(ISBLANK(BP_Annexe1A_Depenses!F31),"",BP_Annexe1A_Depenses!F31)</f>
        <v/>
      </c>
      <c r="G31" s="778" t="str">
        <f>IF(ISBLANK(BP_Annexe1A_Depenses!G31),"",BP_Annexe1A_Depenses!G31)</f>
        <v/>
      </c>
      <c r="H31" s="314" t="str">
        <f>IF(ISBLANK(BP_Annexe1A_Depenses!H31),"",BP_Annexe1A_Depenses!H31)</f>
        <v/>
      </c>
      <c r="I31" s="275" t="str">
        <f>IF(ISBLANK(BP_Annexe1A_Depenses!I31),"",BP_Annexe1A_Depenses!I31)</f>
        <v/>
      </c>
      <c r="J31" s="316" t="str">
        <f>IF(ISBLANK(BP_Annexe1A_Depenses!J31),"",BP_Annexe1A_Depenses!J31)</f>
        <v/>
      </c>
      <c r="K31" s="279" t="str">
        <f>IF(ISBLANK(BP_Annexe1A_Depenses!K31),"",BP_Annexe1A_Depenses!K31)</f>
        <v/>
      </c>
      <c r="L31" s="314" t="str">
        <f>IF(ISBLANK(BP_Annexe1A_Depenses!L31),"",BP_Annexe1A_Depenses!L31)</f>
        <v/>
      </c>
      <c r="M31" s="624">
        <f>IF(ISBLANK(BP_Annexe1A_Depenses!M31),"",BP_Annexe1A_Depenses!M31)</f>
        <v>0</v>
      </c>
      <c r="N31" s="293"/>
      <c r="O31" s="98"/>
      <c r="P31" s="413"/>
      <c r="Q31" s="587">
        <f>IF(ISBLANK(BP_Annexe1A_Depenses!Q31),"",BP_Annexe1A_Depenses!Q31)</f>
        <v>0</v>
      </c>
      <c r="R31" s="396">
        <f>IF(ISBLANK(BP_Annexe1A_Depenses!R31),"",BP_Annexe1A_Depenses!R31)</f>
        <v>0</v>
      </c>
      <c r="S31" s="397">
        <f>IF(ISBLANK(BP_Annexe1A_Depenses!S31),"",BP_Annexe1A_Depenses!S31)</f>
        <v>0</v>
      </c>
      <c r="T31" s="388">
        <f>IF(ISBLANK(BP_Annexe1A_Depenses!T31),"",BP_Annexe1A_Depenses!T31)</f>
        <v>0</v>
      </c>
      <c r="U31" s="389">
        <f>IF(ISBLANK(BP_Annexe1A_Depenses!U31),"",BP_Annexe1A_Depenses!U31)</f>
        <v>0</v>
      </c>
      <c r="V31" s="13" t="str">
        <f>IF(ISBLANK(BP_Annexe1A_Depenses!V31),"",BP_Annexe1A_Depenses!V31)</f>
        <v/>
      </c>
      <c r="W31" s="5"/>
      <c r="X31" s="1114">
        <f t="shared" ref="X31:X36" si="5">ROUNDUP(SUM(AB31:AF31),3)</f>
        <v>0</v>
      </c>
      <c r="Y31" s="1133"/>
      <c r="Z31" s="1998" t="s">
        <v>516</v>
      </c>
      <c r="AA31" s="1345"/>
      <c r="AB31" s="1115"/>
      <c r="AC31" s="1112"/>
      <c r="AD31" s="1111"/>
      <c r="AE31" s="1134"/>
      <c r="AF31" s="1115"/>
      <c r="AG31" s="2025"/>
      <c r="AH31" s="235"/>
    </row>
    <row r="32" spans="1:36" ht="11.1" customHeight="1" x14ac:dyDescent="0.25">
      <c r="A32" s="1999"/>
      <c r="B32" s="1583"/>
      <c r="C32" s="2005"/>
      <c r="D32" s="43" t="str">
        <f>IF(ISBLANK(BP_Annexe1A_Depenses!D32),"",BP_Annexe1A_Depenses!D32)</f>
        <v/>
      </c>
      <c r="E32" s="772" t="str">
        <f>IF(ISBLANK(BP_Annexe1A_Depenses!E32),"",BP_Annexe1A_Depenses!E32)</f>
        <v/>
      </c>
      <c r="F32" s="311" t="str">
        <f>IF(ISBLANK(BP_Annexe1A_Depenses!F32),"",BP_Annexe1A_Depenses!F32)</f>
        <v/>
      </c>
      <c r="G32" s="778" t="str">
        <f>IF(ISBLANK(BP_Annexe1A_Depenses!G32),"",BP_Annexe1A_Depenses!G32)</f>
        <v/>
      </c>
      <c r="H32" s="314" t="str">
        <f>IF(ISBLANK(BP_Annexe1A_Depenses!H32),"",BP_Annexe1A_Depenses!H32)</f>
        <v/>
      </c>
      <c r="I32" s="275" t="str">
        <f>IF(ISBLANK(BP_Annexe1A_Depenses!I32),"",BP_Annexe1A_Depenses!I32)</f>
        <v/>
      </c>
      <c r="J32" s="316" t="str">
        <f>IF(ISBLANK(BP_Annexe1A_Depenses!J32),"",BP_Annexe1A_Depenses!J32)</f>
        <v/>
      </c>
      <c r="K32" s="279" t="str">
        <f>IF(ISBLANK(BP_Annexe1A_Depenses!K32),"",BP_Annexe1A_Depenses!K32)</f>
        <v/>
      </c>
      <c r="L32" s="314" t="str">
        <f>IF(ISBLANK(BP_Annexe1A_Depenses!L32),"",BP_Annexe1A_Depenses!L32)</f>
        <v/>
      </c>
      <c r="M32" s="624">
        <f>IF(ISBLANK(BP_Annexe1A_Depenses!M32),"",BP_Annexe1A_Depenses!M32)</f>
        <v>0</v>
      </c>
      <c r="N32" s="293"/>
      <c r="O32" s="98"/>
      <c r="P32" s="413"/>
      <c r="Q32" s="587">
        <f>IF(ISBLANK(BP_Annexe1A_Depenses!Q32),"",BP_Annexe1A_Depenses!Q32)</f>
        <v>0</v>
      </c>
      <c r="R32" s="392">
        <f>IF(ISBLANK(BP_Annexe1A_Depenses!R32),"",BP_Annexe1A_Depenses!R32)</f>
        <v>0</v>
      </c>
      <c r="S32" s="393">
        <f>IF(ISBLANK(BP_Annexe1A_Depenses!S32),"",BP_Annexe1A_Depenses!S32)</f>
        <v>0</v>
      </c>
      <c r="T32" s="388">
        <f>IF(ISBLANK(BP_Annexe1A_Depenses!T32),"",BP_Annexe1A_Depenses!T32)</f>
        <v>0</v>
      </c>
      <c r="U32" s="389">
        <f>IF(ISBLANK(BP_Annexe1A_Depenses!U32),"",BP_Annexe1A_Depenses!U32)</f>
        <v>0</v>
      </c>
      <c r="V32" s="13" t="str">
        <f>IF(ISBLANK(BP_Annexe1A_Depenses!V32),"",BP_Annexe1A_Depenses!V32)</f>
        <v/>
      </c>
      <c r="W32" s="5"/>
      <c r="X32" s="1114">
        <f t="shared" si="5"/>
        <v>0</v>
      </c>
      <c r="Y32" s="1133"/>
      <c r="Z32" s="1999"/>
      <c r="AA32" s="1345"/>
      <c r="AB32" s="1115"/>
      <c r="AC32" s="1112"/>
      <c r="AD32" s="1111"/>
      <c r="AE32" s="1134"/>
      <c r="AF32" s="1115"/>
      <c r="AG32" s="2026"/>
      <c r="AH32" s="235"/>
    </row>
    <row r="33" spans="1:34" ht="11.1" customHeight="1" x14ac:dyDescent="0.25">
      <c r="A33" s="1999"/>
      <c r="B33" s="1583"/>
      <c r="C33" s="2005"/>
      <c r="D33" s="44" t="str">
        <f>IF(ISBLANK(BP_Annexe1A_Depenses!D33),"",BP_Annexe1A_Depenses!D33)</f>
        <v/>
      </c>
      <c r="E33" s="775" t="str">
        <f>IF(ISBLANK(BP_Annexe1A_Depenses!E33),"",BP_Annexe1A_Depenses!E33)</f>
        <v/>
      </c>
      <c r="F33" s="312" t="str">
        <f>IF(ISBLANK(BP_Annexe1A_Depenses!F33),"",BP_Annexe1A_Depenses!F33)</f>
        <v/>
      </c>
      <c r="G33" s="779" t="str">
        <f>IF(ISBLANK(BP_Annexe1A_Depenses!G33),"",BP_Annexe1A_Depenses!G33)</f>
        <v/>
      </c>
      <c r="H33" s="315" t="str">
        <f>IF(ISBLANK(BP_Annexe1A_Depenses!H33),"",BP_Annexe1A_Depenses!H33)</f>
        <v/>
      </c>
      <c r="I33" s="275" t="str">
        <f>IF(ISBLANK(BP_Annexe1A_Depenses!I33),"",BP_Annexe1A_Depenses!I33)</f>
        <v/>
      </c>
      <c r="J33" s="316" t="str">
        <f>IF(ISBLANK(BP_Annexe1A_Depenses!J33),"",BP_Annexe1A_Depenses!J33)</f>
        <v/>
      </c>
      <c r="K33" s="280" t="str">
        <f>IF(ISBLANK(BP_Annexe1A_Depenses!K33),"",BP_Annexe1A_Depenses!K33)</f>
        <v/>
      </c>
      <c r="L33" s="315" t="str">
        <f>IF(ISBLANK(BP_Annexe1A_Depenses!L33),"",BP_Annexe1A_Depenses!L33)</f>
        <v/>
      </c>
      <c r="M33" s="625">
        <f>IF(ISBLANK(BP_Annexe1A_Depenses!M33),"",BP_Annexe1A_Depenses!M33)</f>
        <v>0</v>
      </c>
      <c r="N33" s="289"/>
      <c r="O33" s="98"/>
      <c r="P33" s="413"/>
      <c r="Q33" s="588">
        <f>IF(ISBLANK(BP_Annexe1A_Depenses!Q33),"",BP_Annexe1A_Depenses!Q33)</f>
        <v>0</v>
      </c>
      <c r="R33" s="392">
        <f>IF(ISBLANK(BP_Annexe1A_Depenses!R33),"",BP_Annexe1A_Depenses!R33)</f>
        <v>0</v>
      </c>
      <c r="S33" s="393">
        <f>IF(ISBLANK(BP_Annexe1A_Depenses!S33),"",BP_Annexe1A_Depenses!S33)</f>
        <v>0</v>
      </c>
      <c r="T33" s="390">
        <f>IF(ISBLANK(BP_Annexe1A_Depenses!T33),"",BP_Annexe1A_Depenses!T33)</f>
        <v>0</v>
      </c>
      <c r="U33" s="391">
        <f>IF(ISBLANK(BP_Annexe1A_Depenses!U33),"",BP_Annexe1A_Depenses!U33)</f>
        <v>0</v>
      </c>
      <c r="V33" s="13" t="str">
        <f>IF(ISBLANK(BP_Annexe1A_Depenses!V33),"",BP_Annexe1A_Depenses!V33)</f>
        <v/>
      </c>
      <c r="W33" s="5"/>
      <c r="X33" s="1117">
        <f t="shared" si="5"/>
        <v>0</v>
      </c>
      <c r="Y33" s="1133"/>
      <c r="Z33" s="2000"/>
      <c r="AA33" s="1346"/>
      <c r="AB33" s="1120"/>
      <c r="AC33" s="1112"/>
      <c r="AD33" s="1111"/>
      <c r="AE33" s="1135"/>
      <c r="AF33" s="1120"/>
      <c r="AG33" s="2027"/>
      <c r="AH33" s="235"/>
    </row>
    <row r="34" spans="1:34" ht="11.1" customHeight="1" x14ac:dyDescent="0.25">
      <c r="A34" s="1998" t="s">
        <v>521</v>
      </c>
      <c r="B34" s="1582" t="s">
        <v>12</v>
      </c>
      <c r="C34" s="2016" t="s">
        <v>394</v>
      </c>
      <c r="D34" s="43" t="str">
        <f>IF(ISBLANK(BP_Annexe1A_Depenses!D34),"",BP_Annexe1A_Depenses!D34)</f>
        <v/>
      </c>
      <c r="E34" s="772" t="str">
        <f>IF(ISBLANK(BP_Annexe1A_Depenses!E34),"",BP_Annexe1A_Depenses!E34)</f>
        <v/>
      </c>
      <c r="F34" s="311" t="str">
        <f>IF(ISBLANK(BP_Annexe1A_Depenses!F34),"",BP_Annexe1A_Depenses!F34)</f>
        <v/>
      </c>
      <c r="G34" s="778" t="str">
        <f>IF(ISBLANK(BP_Annexe1A_Depenses!G34),"",BP_Annexe1A_Depenses!G34)</f>
        <v/>
      </c>
      <c r="H34" s="314" t="str">
        <f>IF(ISBLANK(BP_Annexe1A_Depenses!H34),"",BP_Annexe1A_Depenses!H34)</f>
        <v/>
      </c>
      <c r="I34" s="275" t="str">
        <f>IF(ISBLANK(BP_Annexe1A_Depenses!I34),"",BP_Annexe1A_Depenses!I34)</f>
        <v/>
      </c>
      <c r="J34" s="316" t="str">
        <f>IF(ISBLANK(BP_Annexe1A_Depenses!J34),"",BP_Annexe1A_Depenses!J34)</f>
        <v/>
      </c>
      <c r="K34" s="279" t="str">
        <f>IF(ISBLANK(BP_Annexe1A_Depenses!K34),"",BP_Annexe1A_Depenses!K34)</f>
        <v/>
      </c>
      <c r="L34" s="314" t="str">
        <f>IF(ISBLANK(BP_Annexe1A_Depenses!L34),"",BP_Annexe1A_Depenses!L34)</f>
        <v/>
      </c>
      <c r="M34" s="624">
        <f>IF(ISBLANK(BP_Annexe1A_Depenses!M34),"",BP_Annexe1A_Depenses!M34)</f>
        <v>0</v>
      </c>
      <c r="N34" s="289"/>
      <c r="O34" s="98"/>
      <c r="P34" s="413"/>
      <c r="Q34" s="587">
        <f>IF(ISBLANK(BP_Annexe1A_Depenses!Q34),"",BP_Annexe1A_Depenses!Q34)</f>
        <v>0</v>
      </c>
      <c r="R34" s="392">
        <f>IF(ISBLANK(BP_Annexe1A_Depenses!R34),"",BP_Annexe1A_Depenses!R34)</f>
        <v>0</v>
      </c>
      <c r="S34" s="393">
        <f>IF(ISBLANK(BP_Annexe1A_Depenses!S34),"",BP_Annexe1A_Depenses!S34)</f>
        <v>0</v>
      </c>
      <c r="T34" s="388">
        <f>IF(ISBLANK(BP_Annexe1A_Depenses!T34),"",BP_Annexe1A_Depenses!T34)</f>
        <v>0</v>
      </c>
      <c r="U34" s="389">
        <f>IF(ISBLANK(BP_Annexe1A_Depenses!U34),"",BP_Annexe1A_Depenses!U34)</f>
        <v>0</v>
      </c>
      <c r="V34" s="13" t="str">
        <f>IF(ISBLANK(BP_Annexe1A_Depenses!V34),"",BP_Annexe1A_Depenses!V34)</f>
        <v/>
      </c>
      <c r="W34" s="5"/>
      <c r="X34" s="1114">
        <f t="shared" si="5"/>
        <v>0</v>
      </c>
      <c r="Y34" s="1133"/>
      <c r="Z34" s="1998" t="s">
        <v>521</v>
      </c>
      <c r="AA34" s="1345"/>
      <c r="AB34" s="1115"/>
      <c r="AC34" s="1112"/>
      <c r="AD34" s="1111"/>
      <c r="AE34" s="1134"/>
      <c r="AF34" s="1115"/>
      <c r="AG34" s="2025"/>
      <c r="AH34" s="235"/>
    </row>
    <row r="35" spans="1:34" ht="11.1" customHeight="1" x14ac:dyDescent="0.25">
      <c r="A35" s="1999"/>
      <c r="B35" s="1583"/>
      <c r="C35" s="2005"/>
      <c r="D35" s="43" t="str">
        <f>IF(ISBLANK(BP_Annexe1A_Depenses!D35),"",BP_Annexe1A_Depenses!D35)</f>
        <v/>
      </c>
      <c r="E35" s="772" t="str">
        <f>IF(ISBLANK(BP_Annexe1A_Depenses!E35),"",BP_Annexe1A_Depenses!E35)</f>
        <v/>
      </c>
      <c r="F35" s="311" t="str">
        <f>IF(ISBLANK(BP_Annexe1A_Depenses!F35),"",BP_Annexe1A_Depenses!F35)</f>
        <v/>
      </c>
      <c r="G35" s="778" t="str">
        <f>IF(ISBLANK(BP_Annexe1A_Depenses!G35),"",BP_Annexe1A_Depenses!G35)</f>
        <v/>
      </c>
      <c r="H35" s="314" t="str">
        <f>IF(ISBLANK(BP_Annexe1A_Depenses!H35),"",BP_Annexe1A_Depenses!H35)</f>
        <v/>
      </c>
      <c r="I35" s="275" t="str">
        <f>IF(ISBLANK(BP_Annexe1A_Depenses!I35),"",BP_Annexe1A_Depenses!I35)</f>
        <v/>
      </c>
      <c r="J35" s="316" t="str">
        <f>IF(ISBLANK(BP_Annexe1A_Depenses!J35),"",BP_Annexe1A_Depenses!J35)</f>
        <v/>
      </c>
      <c r="K35" s="279" t="str">
        <f>IF(ISBLANK(BP_Annexe1A_Depenses!K35),"",BP_Annexe1A_Depenses!K35)</f>
        <v/>
      </c>
      <c r="L35" s="314" t="str">
        <f>IF(ISBLANK(BP_Annexe1A_Depenses!L35),"",BP_Annexe1A_Depenses!L35)</f>
        <v/>
      </c>
      <c r="M35" s="624">
        <f>IF(ISBLANK(BP_Annexe1A_Depenses!M35),"",BP_Annexe1A_Depenses!M35)</f>
        <v>0</v>
      </c>
      <c r="N35" s="289"/>
      <c r="O35" s="98"/>
      <c r="P35" s="413"/>
      <c r="Q35" s="587">
        <f>IF(ISBLANK(BP_Annexe1A_Depenses!Q35),"",BP_Annexe1A_Depenses!Q35)</f>
        <v>0</v>
      </c>
      <c r="R35" s="392">
        <f>IF(ISBLANK(BP_Annexe1A_Depenses!R35),"",BP_Annexe1A_Depenses!R35)</f>
        <v>0</v>
      </c>
      <c r="S35" s="393">
        <f>IF(ISBLANK(BP_Annexe1A_Depenses!S35),"",BP_Annexe1A_Depenses!S35)</f>
        <v>0</v>
      </c>
      <c r="T35" s="388">
        <f>IF(ISBLANK(BP_Annexe1A_Depenses!T35),"",BP_Annexe1A_Depenses!T35)</f>
        <v>0</v>
      </c>
      <c r="U35" s="389">
        <f>IF(ISBLANK(BP_Annexe1A_Depenses!U35),"",BP_Annexe1A_Depenses!U35)</f>
        <v>0</v>
      </c>
      <c r="V35" s="13" t="str">
        <f>IF(ISBLANK(BP_Annexe1A_Depenses!V35),"",BP_Annexe1A_Depenses!V35)</f>
        <v/>
      </c>
      <c r="W35" s="5"/>
      <c r="X35" s="1114">
        <f t="shared" si="5"/>
        <v>0</v>
      </c>
      <c r="Y35" s="1133"/>
      <c r="Z35" s="1999"/>
      <c r="AA35" s="1345"/>
      <c r="AB35" s="1115"/>
      <c r="AC35" s="1112"/>
      <c r="AD35" s="1111"/>
      <c r="AE35" s="1134"/>
      <c r="AF35" s="1115"/>
      <c r="AG35" s="2026"/>
      <c r="AH35" s="235"/>
    </row>
    <row r="36" spans="1:34" ht="11.1" customHeight="1" x14ac:dyDescent="0.25">
      <c r="A36" s="2000"/>
      <c r="B36" s="1584"/>
      <c r="C36" s="2034"/>
      <c r="D36" s="43" t="str">
        <f>IF(ISBLANK(BP_Annexe1A_Depenses!D36),"",BP_Annexe1A_Depenses!D36)</f>
        <v/>
      </c>
      <c r="E36" s="772" t="str">
        <f>IF(ISBLANK(BP_Annexe1A_Depenses!E36),"",BP_Annexe1A_Depenses!E36)</f>
        <v/>
      </c>
      <c r="F36" s="311" t="str">
        <f>IF(ISBLANK(BP_Annexe1A_Depenses!F36),"",BP_Annexe1A_Depenses!F36)</f>
        <v/>
      </c>
      <c r="G36" s="778" t="str">
        <f>IF(ISBLANK(BP_Annexe1A_Depenses!G36),"",BP_Annexe1A_Depenses!G36)</f>
        <v/>
      </c>
      <c r="H36" s="314" t="str">
        <f>IF(ISBLANK(BP_Annexe1A_Depenses!H36),"",BP_Annexe1A_Depenses!H36)</f>
        <v/>
      </c>
      <c r="I36" s="275" t="str">
        <f>IF(ISBLANK(BP_Annexe1A_Depenses!I36),"",BP_Annexe1A_Depenses!I36)</f>
        <v/>
      </c>
      <c r="J36" s="316" t="str">
        <f>IF(ISBLANK(BP_Annexe1A_Depenses!J36),"",BP_Annexe1A_Depenses!J36)</f>
        <v/>
      </c>
      <c r="K36" s="279" t="str">
        <f>IF(ISBLANK(BP_Annexe1A_Depenses!K36),"",BP_Annexe1A_Depenses!K36)</f>
        <v/>
      </c>
      <c r="L36" s="314" t="str">
        <f>IF(ISBLANK(BP_Annexe1A_Depenses!L36),"",BP_Annexe1A_Depenses!L36)</f>
        <v/>
      </c>
      <c r="M36" s="624">
        <f>IF(ISBLANK(BP_Annexe1A_Depenses!M36),"",BP_Annexe1A_Depenses!M36)</f>
        <v>0</v>
      </c>
      <c r="N36" s="293"/>
      <c r="O36" s="98"/>
      <c r="P36" s="413"/>
      <c r="Q36" s="587">
        <f>IF(ISBLANK(BP_Annexe1A_Depenses!Q36),"",BP_Annexe1A_Depenses!Q36)</f>
        <v>0</v>
      </c>
      <c r="R36" s="392">
        <f>IF(ISBLANK(BP_Annexe1A_Depenses!R36),"",BP_Annexe1A_Depenses!R36)</f>
        <v>0</v>
      </c>
      <c r="S36" s="393">
        <f>IF(ISBLANK(BP_Annexe1A_Depenses!S36),"",BP_Annexe1A_Depenses!S36)</f>
        <v>0</v>
      </c>
      <c r="T36" s="388">
        <f>IF(ISBLANK(BP_Annexe1A_Depenses!T36),"",BP_Annexe1A_Depenses!T36)</f>
        <v>0</v>
      </c>
      <c r="U36" s="389">
        <f>IF(ISBLANK(BP_Annexe1A_Depenses!U36),"",BP_Annexe1A_Depenses!U36)</f>
        <v>0</v>
      </c>
      <c r="V36" s="13" t="str">
        <f>IF(ISBLANK(BP_Annexe1A_Depenses!V36),"",BP_Annexe1A_Depenses!V36)</f>
        <v/>
      </c>
      <c r="W36" s="5"/>
      <c r="X36" s="1114">
        <f t="shared" si="5"/>
        <v>0</v>
      </c>
      <c r="Y36" s="1133"/>
      <c r="Z36" s="2000"/>
      <c r="AA36" s="1345"/>
      <c r="AB36" s="1115"/>
      <c r="AC36" s="1112"/>
      <c r="AD36" s="1111"/>
      <c r="AE36" s="1134"/>
      <c r="AF36" s="1115"/>
      <c r="AG36" s="2027"/>
      <c r="AH36" s="235"/>
    </row>
    <row r="37" spans="1:34" x14ac:dyDescent="0.25">
      <c r="A37" s="1590" t="s">
        <v>183</v>
      </c>
      <c r="B37" s="1591"/>
      <c r="C37" s="1591"/>
      <c r="D37" s="1591"/>
      <c r="E37" s="1591"/>
      <c r="F37" s="1591"/>
      <c r="G37" s="1591"/>
      <c r="H37" s="308">
        <f>IF(ISBLANK(BP_Annexe1A_Depenses!H37),"",BP_Annexe1A_Depenses!H37)</f>
        <v>0</v>
      </c>
      <c r="I37" s="271">
        <f>IF(ISBLANK(BP_Annexe1A_Depenses!I37),"",BP_Annexe1A_Depenses!I37)</f>
        <v>0</v>
      </c>
      <c r="J37" s="308">
        <f>IF(ISBLANK(BP_Annexe1A_Depenses!J37),"",BP_Annexe1A_Depenses!J37)</f>
        <v>0</v>
      </c>
      <c r="K37" s="268">
        <f>IF(ISBLANK(BP_Annexe1A_Depenses!K37),"",BP_Annexe1A_Depenses!K37)</f>
        <v>0</v>
      </c>
      <c r="L37" s="308">
        <f>IF(ISBLANK(BP_Annexe1A_Depenses!L37),"",BP_Annexe1A_Depenses!L37)</f>
        <v>0</v>
      </c>
      <c r="M37" s="596">
        <f>IF(ISBLANK(BP_Annexe1A_Depenses!M37),"",BP_Annexe1A_Depenses!M37)</f>
        <v>0</v>
      </c>
      <c r="N37" s="590" t="str">
        <f>IF(ISBLANK(BP_Annexe1A_Depenses!N37),"",BP_Annexe1A_Depenses!N37)</f>
        <v/>
      </c>
      <c r="O37" s="98"/>
      <c r="P37" s="413"/>
      <c r="Q37" s="596">
        <f>IF(ISBLANK(BP_Annexe1A_Depenses!Q37),"",BP_Annexe1A_Depenses!Q37)</f>
        <v>0</v>
      </c>
      <c r="R37" s="612">
        <f>IF(ISBLANK(BP_Annexe1A_Depenses!R37),"",BP_Annexe1A_Depenses!R37)</f>
        <v>0</v>
      </c>
      <c r="S37" s="613">
        <f>IF(ISBLANK(BP_Annexe1A_Depenses!S37),"",BP_Annexe1A_Depenses!S37)</f>
        <v>0</v>
      </c>
      <c r="T37" s="614">
        <f>IF(ISBLANK(BP_Annexe1A_Depenses!T37),"",BP_Annexe1A_Depenses!T37)</f>
        <v>0</v>
      </c>
      <c r="U37" s="615">
        <f>IF(ISBLANK(BP_Annexe1A_Depenses!U37),"",BP_Annexe1A_Depenses!U37)</f>
        <v>0</v>
      </c>
      <c r="V37" s="606" t="str">
        <f>IF(ISBLANK(BP_Annexe1A_Depenses!V37),"",BP_Annexe1A_Depenses!V37)</f>
        <v/>
      </c>
      <c r="W37" s="5"/>
      <c r="X37" s="1145">
        <f>X16+X23+X30</f>
        <v>0</v>
      </c>
      <c r="Y37" s="1146" t="e">
        <f>X37/$X$72</f>
        <v>#DIV/0!</v>
      </c>
      <c r="Z37" s="1211"/>
      <c r="AA37" s="1123"/>
      <c r="AB37" s="1124">
        <f t="shared" ref="AB37:AF37" si="6">AB16+AB23+AB30</f>
        <v>0</v>
      </c>
      <c r="AC37" s="1125">
        <f t="shared" si="6"/>
        <v>0</v>
      </c>
      <c r="AD37" s="1124">
        <f t="shared" si="6"/>
        <v>0</v>
      </c>
      <c r="AE37" s="1125">
        <f t="shared" si="6"/>
        <v>0</v>
      </c>
      <c r="AF37" s="1124">
        <f t="shared" si="6"/>
        <v>0</v>
      </c>
      <c r="AG37" s="1147"/>
      <c r="AH37" s="235"/>
    </row>
    <row r="38" spans="1:34" ht="11.25" customHeight="1" x14ac:dyDescent="0.25">
      <c r="A38" s="141" t="s">
        <v>522</v>
      </c>
      <c r="B38" s="1588" t="s">
        <v>113</v>
      </c>
      <c r="C38" s="1589"/>
      <c r="D38" s="1589"/>
      <c r="E38" s="1589"/>
      <c r="F38" s="1589"/>
      <c r="G38" s="1589"/>
      <c r="H38" s="1589"/>
      <c r="I38" s="1589"/>
      <c r="J38" s="1589"/>
      <c r="K38" s="1589"/>
      <c r="L38" s="1589"/>
      <c r="M38" s="1589"/>
      <c r="N38" s="1589"/>
      <c r="O38" s="98"/>
      <c r="P38" s="413"/>
      <c r="Q38" s="525"/>
      <c r="R38" s="618"/>
      <c r="S38" s="618"/>
      <c r="T38" s="525"/>
      <c r="U38" s="525"/>
      <c r="V38" s="525"/>
      <c r="X38" s="2068"/>
      <c r="Y38" s="2069"/>
      <c r="Z38" s="2069"/>
      <c r="AA38" s="2069"/>
      <c r="AB38" s="2069"/>
      <c r="AC38" s="2069"/>
      <c r="AD38" s="2069"/>
      <c r="AE38" s="2069"/>
      <c r="AF38" s="2069"/>
      <c r="AG38" s="2069"/>
      <c r="AH38" s="235"/>
    </row>
    <row r="39" spans="1:34" ht="11.25" customHeight="1" x14ac:dyDescent="0.25">
      <c r="A39" s="2002" t="s">
        <v>523</v>
      </c>
      <c r="B39" s="1631" t="s">
        <v>11</v>
      </c>
      <c r="C39" s="1594" t="s">
        <v>141</v>
      </c>
      <c r="D39" s="43" t="str">
        <f>IF(ISBLANK(BP_Annexe1A_Depenses!D39),"",BP_Annexe1A_Depenses!D39)</f>
        <v/>
      </c>
      <c r="E39" s="774" t="str">
        <f>IF(ISBLANK(BP_Annexe1A_Depenses!E39),"",BP_Annexe1A_Depenses!E39)</f>
        <v/>
      </c>
      <c r="F39" s="313" t="str">
        <f>IF(ISBLANK(BP_Annexe1A_Depenses!F39),"",BP_Annexe1A_Depenses!F39)</f>
        <v/>
      </c>
      <c r="G39" s="363" t="str">
        <f>IF(ISBLANK(BP_Annexe1A_Depenses!G39),"",BP_Annexe1A_Depenses!G39)</f>
        <v/>
      </c>
      <c r="H39" s="319" t="str">
        <f>IF(ISBLANK(BP_Annexe1A_Depenses!H39),"",BP_Annexe1A_Depenses!H39)</f>
        <v/>
      </c>
      <c r="I39" s="275" t="str">
        <f>IF(ISBLANK(BP_Annexe1A_Depenses!I39),"",BP_Annexe1A_Depenses!I39)</f>
        <v/>
      </c>
      <c r="J39" s="319" t="str">
        <f>IF(ISBLANK(BP_Annexe1A_Depenses!J39),"",BP_Annexe1A_Depenses!J39)</f>
        <v/>
      </c>
      <c r="K39" s="279" t="str">
        <f>IF(ISBLANK(BP_Annexe1A_Depenses!K39),"",BP_Annexe1A_Depenses!K39)</f>
        <v/>
      </c>
      <c r="L39" s="319" t="str">
        <f>IF(ISBLANK(BP_Annexe1A_Depenses!L39),"",BP_Annexe1A_Depenses!L39)</f>
        <v/>
      </c>
      <c r="M39" s="623">
        <f>IF(ISBLANK(BP_Annexe1A_Depenses!M39),"",BP_Annexe1A_Depenses!M39)</f>
        <v>0</v>
      </c>
      <c r="N39" s="290"/>
      <c r="O39" s="98"/>
      <c r="P39" s="413"/>
      <c r="Q39" s="586">
        <f>IF(ISBLANK(BP_Annexe1A_Depenses!Q39),"",BP_Annexe1A_Depenses!Q39)</f>
        <v>0</v>
      </c>
      <c r="R39" s="392">
        <f>IF(ISBLANK(BP_Annexe1A_Depenses!R39),"",BP_Annexe1A_Depenses!R39)</f>
        <v>0</v>
      </c>
      <c r="S39" s="393">
        <f>IF(ISBLANK(BP_Annexe1A_Depenses!S39),"",BP_Annexe1A_Depenses!S39)</f>
        <v>0</v>
      </c>
      <c r="T39" s="394">
        <f>IF(ISBLANK(BP_Annexe1A_Depenses!T39),"",BP_Annexe1A_Depenses!T39)</f>
        <v>0</v>
      </c>
      <c r="U39" s="395">
        <f>IF(ISBLANK(BP_Annexe1A_Depenses!U39),"",BP_Annexe1A_Depenses!U39)</f>
        <v>0</v>
      </c>
      <c r="V39" s="24" t="str">
        <f>IF(ISBLANK(BP_Annexe1A_Depenses!V39),"",BP_Annexe1A_Depenses!V39)</f>
        <v/>
      </c>
      <c r="X39" s="1109">
        <f t="shared" ref="X39:X53" si="7">ROUNDUP(SUM(AB39:AF39),3)</f>
        <v>0</v>
      </c>
      <c r="Y39" s="1148"/>
      <c r="Z39" s="2002" t="s">
        <v>523</v>
      </c>
      <c r="AA39" s="1347"/>
      <c r="AB39" s="1149"/>
      <c r="AC39" s="1150"/>
      <c r="AD39" s="1149"/>
      <c r="AE39" s="1150"/>
      <c r="AF39" s="1149"/>
      <c r="AG39" s="2045"/>
      <c r="AH39" s="235"/>
    </row>
    <row r="40" spans="1:34" ht="11.25" customHeight="1" x14ac:dyDescent="0.25">
      <c r="A40" s="1999"/>
      <c r="B40" s="1583"/>
      <c r="C40" s="1595"/>
      <c r="D40" s="43" t="str">
        <f>IF(ISBLANK(BP_Annexe1A_Depenses!D40),"",BP_Annexe1A_Depenses!D40)</f>
        <v/>
      </c>
      <c r="E40" s="774" t="str">
        <f>IF(ISBLANK(BP_Annexe1A_Depenses!E40),"",BP_Annexe1A_Depenses!E40)</f>
        <v/>
      </c>
      <c r="F40" s="313" t="str">
        <f>IF(ISBLANK(BP_Annexe1A_Depenses!F40),"",BP_Annexe1A_Depenses!F40)</f>
        <v/>
      </c>
      <c r="G40" s="363" t="str">
        <f>IF(ISBLANK(BP_Annexe1A_Depenses!G40),"",BP_Annexe1A_Depenses!G40)</f>
        <v/>
      </c>
      <c r="H40" s="316" t="str">
        <f>IF(ISBLANK(BP_Annexe1A_Depenses!H40),"",BP_Annexe1A_Depenses!H40)</f>
        <v/>
      </c>
      <c r="I40" s="275" t="str">
        <f>IF(ISBLANK(BP_Annexe1A_Depenses!I40),"",BP_Annexe1A_Depenses!I40)</f>
        <v/>
      </c>
      <c r="J40" s="316" t="str">
        <f>IF(ISBLANK(BP_Annexe1A_Depenses!J40),"",BP_Annexe1A_Depenses!J40)</f>
        <v/>
      </c>
      <c r="K40" s="279" t="str">
        <f>IF(ISBLANK(BP_Annexe1A_Depenses!K40),"",BP_Annexe1A_Depenses!K40)</f>
        <v/>
      </c>
      <c r="L40" s="316" t="str">
        <f>IF(ISBLANK(BP_Annexe1A_Depenses!L40),"",BP_Annexe1A_Depenses!L40)</f>
        <v/>
      </c>
      <c r="M40" s="623">
        <f>IF(ISBLANK(BP_Annexe1A_Depenses!M40),"",BP_Annexe1A_Depenses!M40)</f>
        <v>0</v>
      </c>
      <c r="N40" s="290"/>
      <c r="O40" s="98"/>
      <c r="P40" s="413"/>
      <c r="Q40" s="586">
        <f>IF(ISBLANK(BP_Annexe1A_Depenses!Q40),"",BP_Annexe1A_Depenses!Q40)</f>
        <v>0</v>
      </c>
      <c r="R40" s="392">
        <f>IF(ISBLANK(BP_Annexe1A_Depenses!R40),"",BP_Annexe1A_Depenses!R40)</f>
        <v>0</v>
      </c>
      <c r="S40" s="393">
        <f>IF(ISBLANK(BP_Annexe1A_Depenses!S40),"",BP_Annexe1A_Depenses!S40)</f>
        <v>0</v>
      </c>
      <c r="T40" s="394">
        <f>IF(ISBLANK(BP_Annexe1A_Depenses!T40),"",BP_Annexe1A_Depenses!T40)</f>
        <v>0</v>
      </c>
      <c r="U40" s="395">
        <f>IF(ISBLANK(BP_Annexe1A_Depenses!U40),"",BP_Annexe1A_Depenses!U40)</f>
        <v>0</v>
      </c>
      <c r="V40" s="24" t="str">
        <f>IF(ISBLANK(BP_Annexe1A_Depenses!V40),"",BP_Annexe1A_Depenses!V40)</f>
        <v/>
      </c>
      <c r="X40" s="1109">
        <f t="shared" si="7"/>
        <v>0</v>
      </c>
      <c r="Y40" s="1148"/>
      <c r="Z40" s="1999"/>
      <c r="AA40" s="710"/>
      <c r="AB40" s="1111"/>
      <c r="AC40" s="1150"/>
      <c r="AD40" s="1111"/>
      <c r="AE40" s="1150"/>
      <c r="AF40" s="1111"/>
      <c r="AG40" s="2026"/>
      <c r="AH40" s="235"/>
    </row>
    <row r="41" spans="1:34" ht="11.25" customHeight="1" x14ac:dyDescent="0.25">
      <c r="A41" s="2000"/>
      <c r="B41" s="1584"/>
      <c r="C41" s="2003"/>
      <c r="D41" s="44" t="str">
        <f>IF(ISBLANK(BP_Annexe1A_Depenses!D41),"",BP_Annexe1A_Depenses!D41)</f>
        <v/>
      </c>
      <c r="E41" s="1270" t="str">
        <f>IF(ISBLANK(BP_Annexe1A_Depenses!E41),"",BP_Annexe1A_Depenses!E41)</f>
        <v/>
      </c>
      <c r="F41" s="1271" t="str">
        <f>IF(ISBLANK(BP_Annexe1A_Depenses!F41),"",BP_Annexe1A_Depenses!F41)</f>
        <v/>
      </c>
      <c r="G41" s="363" t="str">
        <f>IF(ISBLANK(BP_Annexe1A_Depenses!G41),"",BP_Annexe1A_Depenses!G41)</f>
        <v/>
      </c>
      <c r="H41" s="316" t="str">
        <f>IF(ISBLANK(BP_Annexe1A_Depenses!H41),"",BP_Annexe1A_Depenses!H41)</f>
        <v/>
      </c>
      <c r="I41" s="275" t="str">
        <f>IF(ISBLANK(BP_Annexe1A_Depenses!I41),"",BP_Annexe1A_Depenses!I41)</f>
        <v/>
      </c>
      <c r="J41" s="316" t="str">
        <f>IF(ISBLANK(BP_Annexe1A_Depenses!J41),"",BP_Annexe1A_Depenses!J41)</f>
        <v/>
      </c>
      <c r="K41" s="279" t="str">
        <f>IF(ISBLANK(BP_Annexe1A_Depenses!K41),"",BP_Annexe1A_Depenses!K41)</f>
        <v/>
      </c>
      <c r="L41" s="316" t="str">
        <f>IF(ISBLANK(BP_Annexe1A_Depenses!L41),"",BP_Annexe1A_Depenses!L41)</f>
        <v/>
      </c>
      <c r="M41" s="623">
        <f>IF(ISBLANK(BP_Annexe1A_Depenses!M41),"",BP_Annexe1A_Depenses!M41)</f>
        <v>0</v>
      </c>
      <c r="N41" s="290"/>
      <c r="O41" s="98"/>
      <c r="P41" s="413"/>
      <c r="Q41" s="591">
        <f>IF(ISBLANK(BP_Annexe1A_Depenses!Q41),"",BP_Annexe1A_Depenses!Q41)</f>
        <v>0</v>
      </c>
      <c r="R41" s="402">
        <f>IF(ISBLANK(BP_Annexe1A_Depenses!R41),"",BP_Annexe1A_Depenses!R41)</f>
        <v>0</v>
      </c>
      <c r="S41" s="403">
        <f>IF(ISBLANK(BP_Annexe1A_Depenses!S41),"",BP_Annexe1A_Depenses!S41)</f>
        <v>0</v>
      </c>
      <c r="T41" s="404">
        <f>IF(ISBLANK(BP_Annexe1A_Depenses!T41),"",BP_Annexe1A_Depenses!T41)</f>
        <v>0</v>
      </c>
      <c r="U41" s="405">
        <f>IF(ISBLANK(BP_Annexe1A_Depenses!U41),"",BP_Annexe1A_Depenses!U41)</f>
        <v>0</v>
      </c>
      <c r="V41" s="24" t="str">
        <f>IF(ISBLANK(BP_Annexe1A_Depenses!V41),"",BP_Annexe1A_Depenses!V41)</f>
        <v/>
      </c>
      <c r="X41" s="1222">
        <f t="shared" si="7"/>
        <v>0</v>
      </c>
      <c r="Y41" s="1278"/>
      <c r="Z41" s="2000"/>
      <c r="AA41" s="1348"/>
      <c r="AB41" s="1279"/>
      <c r="AC41" s="1221"/>
      <c r="AD41" s="1279"/>
      <c r="AE41" s="1221"/>
      <c r="AF41" s="1279"/>
      <c r="AG41" s="2026"/>
      <c r="AH41" s="235"/>
    </row>
    <row r="42" spans="1:34" ht="11.25" customHeight="1" x14ac:dyDescent="0.25">
      <c r="A42" s="1998" t="s">
        <v>524</v>
      </c>
      <c r="B42" s="1582" t="s">
        <v>11</v>
      </c>
      <c r="C42" s="2004" t="s">
        <v>142</v>
      </c>
      <c r="D42" s="1272" t="str">
        <f>IF(ISBLANK(BP_Annexe1A_Depenses!D42),"",BP_Annexe1A_Depenses!D42)</f>
        <v/>
      </c>
      <c r="E42" s="1273" t="str">
        <f>IF(ISBLANK(BP_Annexe1A_Depenses!E42),"",BP_Annexe1A_Depenses!E42)</f>
        <v/>
      </c>
      <c r="F42" s="1274" t="str">
        <f>IF(ISBLANK(BP_Annexe1A_Depenses!F42),"",BP_Annexe1A_Depenses!F42)</f>
        <v/>
      </c>
      <c r="G42" s="778" t="str">
        <f>IF(ISBLANK(BP_Annexe1A_Depenses!G42),"",BP_Annexe1A_Depenses!G42)</f>
        <v/>
      </c>
      <c r="H42" s="314" t="str">
        <f>IF(ISBLANK(BP_Annexe1A_Depenses!H42),"",BP_Annexe1A_Depenses!H42)</f>
        <v/>
      </c>
      <c r="I42" s="276" t="str">
        <f>IF(ISBLANK(BP_Annexe1A_Depenses!I42),"",BP_Annexe1A_Depenses!I42)</f>
        <v/>
      </c>
      <c r="J42" s="314" t="str">
        <f>IF(ISBLANK(BP_Annexe1A_Depenses!J42),"",BP_Annexe1A_Depenses!J42)</f>
        <v/>
      </c>
      <c r="K42" s="279" t="str">
        <f>IF(ISBLANK(BP_Annexe1A_Depenses!K42),"",BP_Annexe1A_Depenses!K42)</f>
        <v/>
      </c>
      <c r="L42" s="314" t="str">
        <f>IF(ISBLANK(BP_Annexe1A_Depenses!L42),"",BP_Annexe1A_Depenses!L42)</f>
        <v/>
      </c>
      <c r="M42" s="624">
        <f>IF(ISBLANK(BP_Annexe1A_Depenses!M42),"",BP_Annexe1A_Depenses!M42)</f>
        <v>0</v>
      </c>
      <c r="N42" s="293"/>
      <c r="O42" s="98"/>
      <c r="P42" s="413"/>
      <c r="Q42" s="592">
        <f>IF(ISBLANK(BP_Annexe1A_Depenses!Q42),"",BP_Annexe1A_Depenses!Q42)</f>
        <v>0</v>
      </c>
      <c r="R42" s="406">
        <f>IF(ISBLANK(BP_Annexe1A_Depenses!R42),"",BP_Annexe1A_Depenses!R42)</f>
        <v>0</v>
      </c>
      <c r="S42" s="407">
        <f>IF(ISBLANK(BP_Annexe1A_Depenses!S42),"",BP_Annexe1A_Depenses!S42)</f>
        <v>0</v>
      </c>
      <c r="T42" s="408">
        <f>IF(ISBLANK(BP_Annexe1A_Depenses!T42),"",BP_Annexe1A_Depenses!T42)</f>
        <v>0</v>
      </c>
      <c r="U42" s="409">
        <f>IF(ISBLANK(BP_Annexe1A_Depenses!U42),"",BP_Annexe1A_Depenses!U42)</f>
        <v>0</v>
      </c>
      <c r="V42" s="13" t="str">
        <f>IF(ISBLANK(BP_Annexe1A_Depenses!V42),"",BP_Annexe1A_Depenses!V42)</f>
        <v/>
      </c>
      <c r="X42" s="1142">
        <f t="shared" si="7"/>
        <v>0</v>
      </c>
      <c r="Y42" s="1280"/>
      <c r="Z42" s="1998" t="s">
        <v>524</v>
      </c>
      <c r="AA42" s="1349"/>
      <c r="AB42" s="1281"/>
      <c r="AC42" s="1282"/>
      <c r="AD42" s="1281"/>
      <c r="AE42" s="1282"/>
      <c r="AF42" s="1281"/>
      <c r="AG42" s="2046"/>
      <c r="AH42" s="235"/>
    </row>
    <row r="43" spans="1:34" ht="11.25" customHeight="1" x14ac:dyDescent="0.25">
      <c r="A43" s="1999"/>
      <c r="B43" s="1583"/>
      <c r="C43" s="2005"/>
      <c r="D43" s="43" t="str">
        <f>IF(ISBLANK(BP_Annexe1A_Depenses!D43),"",BP_Annexe1A_Depenses!D43)</f>
        <v/>
      </c>
      <c r="E43" s="772" t="str">
        <f>IF(ISBLANK(BP_Annexe1A_Depenses!E43),"",BP_Annexe1A_Depenses!E43)</f>
        <v/>
      </c>
      <c r="F43" s="18" t="str">
        <f>IF(ISBLANK(BP_Annexe1A_Depenses!F43),"",BP_Annexe1A_Depenses!F43)</f>
        <v/>
      </c>
      <c r="G43" s="778" t="str">
        <f>IF(ISBLANK(BP_Annexe1A_Depenses!G43),"",BP_Annexe1A_Depenses!G43)</f>
        <v/>
      </c>
      <c r="H43" s="314" t="str">
        <f>IF(ISBLANK(BP_Annexe1A_Depenses!H43),"",BP_Annexe1A_Depenses!H43)</f>
        <v/>
      </c>
      <c r="I43" s="276" t="str">
        <f>IF(ISBLANK(BP_Annexe1A_Depenses!I43),"",BP_Annexe1A_Depenses!I43)</f>
        <v/>
      </c>
      <c r="J43" s="314" t="str">
        <f>IF(ISBLANK(BP_Annexe1A_Depenses!J43),"",BP_Annexe1A_Depenses!J43)</f>
        <v/>
      </c>
      <c r="K43" s="279" t="str">
        <f>IF(ISBLANK(BP_Annexe1A_Depenses!K43),"",BP_Annexe1A_Depenses!K43)</f>
        <v/>
      </c>
      <c r="L43" s="314" t="str">
        <f>IF(ISBLANK(BP_Annexe1A_Depenses!L43),"",BP_Annexe1A_Depenses!L43)</f>
        <v/>
      </c>
      <c r="M43" s="624">
        <f>IF(ISBLANK(BP_Annexe1A_Depenses!M43),"",BP_Annexe1A_Depenses!M43)</f>
        <v>0</v>
      </c>
      <c r="N43" s="293"/>
      <c r="O43" s="98"/>
      <c r="P43" s="413"/>
      <c r="Q43" s="587">
        <f>IF(ISBLANK(BP_Annexe1A_Depenses!Q43),"",BP_Annexe1A_Depenses!Q43)</f>
        <v>0</v>
      </c>
      <c r="R43" s="396">
        <f>IF(ISBLANK(BP_Annexe1A_Depenses!R43),"",BP_Annexe1A_Depenses!R43)</f>
        <v>0</v>
      </c>
      <c r="S43" s="397">
        <f>IF(ISBLANK(BP_Annexe1A_Depenses!S43),"",BP_Annexe1A_Depenses!S43)</f>
        <v>0</v>
      </c>
      <c r="T43" s="388">
        <f>IF(ISBLANK(BP_Annexe1A_Depenses!T43),"",BP_Annexe1A_Depenses!T43)</f>
        <v>0</v>
      </c>
      <c r="U43" s="389">
        <f>IF(ISBLANK(BP_Annexe1A_Depenses!U43),"",BP_Annexe1A_Depenses!U43)</f>
        <v>0</v>
      </c>
      <c r="V43" s="13" t="str">
        <f>IF(ISBLANK(BP_Annexe1A_Depenses!V43),"",BP_Annexe1A_Depenses!V43)</f>
        <v/>
      </c>
      <c r="X43" s="1114">
        <f t="shared" si="7"/>
        <v>0</v>
      </c>
      <c r="Y43" s="1133"/>
      <c r="Z43" s="1999"/>
      <c r="AA43" s="1345"/>
      <c r="AB43" s="1115"/>
      <c r="AC43" s="1134"/>
      <c r="AD43" s="1115"/>
      <c r="AE43" s="1134"/>
      <c r="AF43" s="1115"/>
      <c r="AG43" s="2024"/>
      <c r="AH43" s="235"/>
    </row>
    <row r="44" spans="1:34" ht="11.25" customHeight="1" x14ac:dyDescent="0.25">
      <c r="A44" s="2000"/>
      <c r="B44" s="1584"/>
      <c r="C44" s="2006"/>
      <c r="D44" s="1275" t="str">
        <f>IF(ISBLANK(BP_Annexe1A_Depenses!D44),"",BP_Annexe1A_Depenses!D44)</f>
        <v/>
      </c>
      <c r="E44" s="1276" t="str">
        <f>IF(ISBLANK(BP_Annexe1A_Depenses!E44),"",BP_Annexe1A_Depenses!E44)</f>
        <v/>
      </c>
      <c r="F44" s="1277" t="str">
        <f>IF(ISBLANK(BP_Annexe1A_Depenses!F44),"",BP_Annexe1A_Depenses!F44)</f>
        <v/>
      </c>
      <c r="G44" s="778" t="str">
        <f>IF(ISBLANK(BP_Annexe1A_Depenses!G44),"",BP_Annexe1A_Depenses!G44)</f>
        <v/>
      </c>
      <c r="H44" s="314" t="str">
        <f>IF(ISBLANK(BP_Annexe1A_Depenses!H44),"",BP_Annexe1A_Depenses!H44)</f>
        <v/>
      </c>
      <c r="I44" s="276" t="str">
        <f>IF(ISBLANK(BP_Annexe1A_Depenses!I44),"",BP_Annexe1A_Depenses!I44)</f>
        <v/>
      </c>
      <c r="J44" s="314" t="str">
        <f>IF(ISBLANK(BP_Annexe1A_Depenses!J44),"",BP_Annexe1A_Depenses!J44)</f>
        <v/>
      </c>
      <c r="K44" s="279" t="str">
        <f>IF(ISBLANK(BP_Annexe1A_Depenses!K44),"",BP_Annexe1A_Depenses!K44)</f>
        <v/>
      </c>
      <c r="L44" s="314" t="str">
        <f>IF(ISBLANK(BP_Annexe1A_Depenses!L44),"",BP_Annexe1A_Depenses!L44)</f>
        <v/>
      </c>
      <c r="M44" s="624">
        <f>IF(ISBLANK(BP_Annexe1A_Depenses!M44),"",BP_Annexe1A_Depenses!M44)</f>
        <v>0</v>
      </c>
      <c r="N44" s="293"/>
      <c r="O44" s="98"/>
      <c r="P44" s="413"/>
      <c r="Q44" s="593">
        <f>IF(ISBLANK(BP_Annexe1A_Depenses!Q44),"",BP_Annexe1A_Depenses!Q44)</f>
        <v>0</v>
      </c>
      <c r="R44" s="398">
        <f>IF(ISBLANK(BP_Annexe1A_Depenses!R44),"",BP_Annexe1A_Depenses!R44)</f>
        <v>0</v>
      </c>
      <c r="S44" s="399">
        <f>IF(ISBLANK(BP_Annexe1A_Depenses!S44),"",BP_Annexe1A_Depenses!S44)</f>
        <v>0</v>
      </c>
      <c r="T44" s="400">
        <f>IF(ISBLANK(BP_Annexe1A_Depenses!T44),"",BP_Annexe1A_Depenses!T44)</f>
        <v>0</v>
      </c>
      <c r="U44" s="401">
        <f>IF(ISBLANK(BP_Annexe1A_Depenses!U44),"",BP_Annexe1A_Depenses!U44)</f>
        <v>0</v>
      </c>
      <c r="V44" s="13" t="str">
        <f>IF(ISBLANK(BP_Annexe1A_Depenses!V44),"",BP_Annexe1A_Depenses!V44)</f>
        <v/>
      </c>
      <c r="X44" s="1143">
        <f t="shared" si="7"/>
        <v>0</v>
      </c>
      <c r="Y44" s="1283"/>
      <c r="Z44" s="2000"/>
      <c r="AA44" s="1350"/>
      <c r="AB44" s="1284"/>
      <c r="AC44" s="1285"/>
      <c r="AD44" s="1284"/>
      <c r="AE44" s="1285"/>
      <c r="AF44" s="1284"/>
      <c r="AG44" s="2047"/>
      <c r="AH44" s="235"/>
    </row>
    <row r="45" spans="1:34" ht="11.25" customHeight="1" x14ac:dyDescent="0.25">
      <c r="A45" s="1998" t="s">
        <v>525</v>
      </c>
      <c r="B45" s="1582" t="s">
        <v>11</v>
      </c>
      <c r="C45" s="2004" t="s">
        <v>617</v>
      </c>
      <c r="D45" s="1269" t="str">
        <f>IF(ISBLANK(BP_Annexe1A_Depenses!D45),"",BP_Annexe1A_Depenses!D45)</f>
        <v/>
      </c>
      <c r="E45" s="774" t="str">
        <f>IF(ISBLANK(BP_Annexe1A_Depenses!E45),"",BP_Annexe1A_Depenses!E45)</f>
        <v/>
      </c>
      <c r="F45" s="313" t="str">
        <f>IF(ISBLANK(BP_Annexe1A_Depenses!F45),"",BP_Annexe1A_Depenses!F45)</f>
        <v/>
      </c>
      <c r="G45" s="778" t="str">
        <f>IF(ISBLANK(BP_Annexe1A_Depenses!G45),"",BP_Annexe1A_Depenses!G45)</f>
        <v/>
      </c>
      <c r="H45" s="314" t="str">
        <f>IF(ISBLANK(BP_Annexe1A_Depenses!H45),"",BP_Annexe1A_Depenses!H45)</f>
        <v/>
      </c>
      <c r="I45" s="276" t="str">
        <f>IF(ISBLANK(BP_Annexe1A_Depenses!I45),"",BP_Annexe1A_Depenses!I45)</f>
        <v/>
      </c>
      <c r="J45" s="314" t="str">
        <f>IF(ISBLANK(BP_Annexe1A_Depenses!J45),"",BP_Annexe1A_Depenses!J45)</f>
        <v/>
      </c>
      <c r="K45" s="279" t="str">
        <f>IF(ISBLANK(BP_Annexe1A_Depenses!K45),"",BP_Annexe1A_Depenses!K45)</f>
        <v/>
      </c>
      <c r="L45" s="314" t="str">
        <f>IF(ISBLANK(BP_Annexe1A_Depenses!L45),"",BP_Annexe1A_Depenses!L45)</f>
        <v/>
      </c>
      <c r="M45" s="624">
        <f>IF(ISBLANK(BP_Annexe1A_Depenses!M45),"",BP_Annexe1A_Depenses!M45)</f>
        <v>0</v>
      </c>
      <c r="N45" s="293"/>
      <c r="O45" s="98"/>
      <c r="P45" s="413"/>
      <c r="Q45" s="592">
        <f>IF(ISBLANK(BP_Annexe1A_Depenses!Q45),"",BP_Annexe1A_Depenses!Q45)</f>
        <v>0</v>
      </c>
      <c r="R45" s="406">
        <f>IF(ISBLANK(BP_Annexe1A_Depenses!R45),"",BP_Annexe1A_Depenses!R45)</f>
        <v>0</v>
      </c>
      <c r="S45" s="407">
        <f>IF(ISBLANK(BP_Annexe1A_Depenses!S45),"",BP_Annexe1A_Depenses!S45)</f>
        <v>0</v>
      </c>
      <c r="T45" s="408">
        <f>IF(ISBLANK(BP_Annexe1A_Depenses!T45),"",BP_Annexe1A_Depenses!T45)</f>
        <v>0</v>
      </c>
      <c r="U45" s="409">
        <f>IF(ISBLANK(BP_Annexe1A_Depenses!U45),"",BP_Annexe1A_Depenses!U45)</f>
        <v>0</v>
      </c>
      <c r="V45" s="13" t="str">
        <f>IF(ISBLANK(BP_Annexe1A_Depenses!V45),"",BP_Annexe1A_Depenses!V45)</f>
        <v/>
      </c>
      <c r="X45" s="1142">
        <f t="shared" si="7"/>
        <v>0</v>
      </c>
      <c r="Y45" s="1280"/>
      <c r="Z45" s="1998" t="s">
        <v>525</v>
      </c>
      <c r="AA45" s="1349"/>
      <c r="AB45" s="1281"/>
      <c r="AC45" s="1282"/>
      <c r="AD45" s="1281"/>
      <c r="AE45" s="1282"/>
      <c r="AF45" s="1281"/>
      <c r="AG45" s="2046"/>
      <c r="AH45" s="235"/>
    </row>
    <row r="46" spans="1:34" ht="11.25" customHeight="1" x14ac:dyDescent="0.25">
      <c r="A46" s="1999"/>
      <c r="B46" s="1583"/>
      <c r="C46" s="2005"/>
      <c r="D46" s="43" t="str">
        <f>IF(ISBLANK(BP_Annexe1A_Depenses!D46),"",BP_Annexe1A_Depenses!D46)</f>
        <v/>
      </c>
      <c r="E46" s="772" t="str">
        <f>IF(ISBLANK(BP_Annexe1A_Depenses!E46),"",BP_Annexe1A_Depenses!E46)</f>
        <v/>
      </c>
      <c r="F46" s="311" t="str">
        <f>IF(ISBLANK(BP_Annexe1A_Depenses!F46),"",BP_Annexe1A_Depenses!F46)</f>
        <v/>
      </c>
      <c r="G46" s="778" t="str">
        <f>IF(ISBLANK(BP_Annexe1A_Depenses!G46),"",BP_Annexe1A_Depenses!G46)</f>
        <v/>
      </c>
      <c r="H46" s="314" t="str">
        <f>IF(ISBLANK(BP_Annexe1A_Depenses!H46),"",BP_Annexe1A_Depenses!H46)</f>
        <v/>
      </c>
      <c r="I46" s="276" t="str">
        <f>IF(ISBLANK(BP_Annexe1A_Depenses!I46),"",BP_Annexe1A_Depenses!I46)</f>
        <v/>
      </c>
      <c r="J46" s="314" t="str">
        <f>IF(ISBLANK(BP_Annexe1A_Depenses!J46),"",BP_Annexe1A_Depenses!J46)</f>
        <v/>
      </c>
      <c r="K46" s="279" t="str">
        <f>IF(ISBLANK(BP_Annexe1A_Depenses!K46),"",BP_Annexe1A_Depenses!K46)</f>
        <v/>
      </c>
      <c r="L46" s="314" t="str">
        <f>IF(ISBLANK(BP_Annexe1A_Depenses!L46),"",BP_Annexe1A_Depenses!L46)</f>
        <v/>
      </c>
      <c r="M46" s="624">
        <f>IF(ISBLANK(BP_Annexe1A_Depenses!M46),"",BP_Annexe1A_Depenses!M46)</f>
        <v>0</v>
      </c>
      <c r="N46" s="293"/>
      <c r="O46" s="98"/>
      <c r="P46" s="413"/>
      <c r="Q46" s="587">
        <f>IF(ISBLANK(BP_Annexe1A_Depenses!Q46),"",BP_Annexe1A_Depenses!Q46)</f>
        <v>0</v>
      </c>
      <c r="R46" s="396">
        <f>IF(ISBLANK(BP_Annexe1A_Depenses!R46),"",BP_Annexe1A_Depenses!R46)</f>
        <v>0</v>
      </c>
      <c r="S46" s="397">
        <f>IF(ISBLANK(BP_Annexe1A_Depenses!S46),"",BP_Annexe1A_Depenses!S46)</f>
        <v>0</v>
      </c>
      <c r="T46" s="388">
        <f>IF(ISBLANK(BP_Annexe1A_Depenses!T46),"",BP_Annexe1A_Depenses!T46)</f>
        <v>0</v>
      </c>
      <c r="U46" s="389">
        <f>IF(ISBLANK(BP_Annexe1A_Depenses!U46),"",BP_Annexe1A_Depenses!U46)</f>
        <v>0</v>
      </c>
      <c r="V46" s="13" t="str">
        <f>IF(ISBLANK(BP_Annexe1A_Depenses!V46),"",BP_Annexe1A_Depenses!V46)</f>
        <v/>
      </c>
      <c r="X46" s="1114">
        <f t="shared" si="7"/>
        <v>0</v>
      </c>
      <c r="Y46" s="1133"/>
      <c r="Z46" s="1999"/>
      <c r="AA46" s="1345"/>
      <c r="AB46" s="1115"/>
      <c r="AC46" s="1134"/>
      <c r="AD46" s="1115"/>
      <c r="AE46" s="1134"/>
      <c r="AF46" s="1115"/>
      <c r="AG46" s="2024"/>
      <c r="AH46" s="235"/>
    </row>
    <row r="47" spans="1:34" ht="11.25" customHeight="1" x14ac:dyDescent="0.25">
      <c r="A47" s="2000"/>
      <c r="B47" s="1584"/>
      <c r="C47" s="2006"/>
      <c r="D47" s="43" t="str">
        <f>IF(ISBLANK(BP_Annexe1A_Depenses!D47),"",BP_Annexe1A_Depenses!D47)</f>
        <v/>
      </c>
      <c r="E47" s="772" t="str">
        <f>IF(ISBLANK(BP_Annexe1A_Depenses!E47),"",BP_Annexe1A_Depenses!E47)</f>
        <v/>
      </c>
      <c r="F47" s="311" t="str">
        <f>IF(ISBLANK(BP_Annexe1A_Depenses!F47),"",BP_Annexe1A_Depenses!F47)</f>
        <v/>
      </c>
      <c r="G47" s="778" t="str">
        <f>IF(ISBLANK(BP_Annexe1A_Depenses!G47),"",BP_Annexe1A_Depenses!G47)</f>
        <v/>
      </c>
      <c r="H47" s="314" t="str">
        <f>IF(ISBLANK(BP_Annexe1A_Depenses!H47),"",BP_Annexe1A_Depenses!H47)</f>
        <v/>
      </c>
      <c r="I47" s="276" t="str">
        <f>IF(ISBLANK(BP_Annexe1A_Depenses!I47),"",BP_Annexe1A_Depenses!I47)</f>
        <v/>
      </c>
      <c r="J47" s="314" t="str">
        <f>IF(ISBLANK(BP_Annexe1A_Depenses!J47),"",BP_Annexe1A_Depenses!J47)</f>
        <v/>
      </c>
      <c r="K47" s="279" t="str">
        <f>IF(ISBLANK(BP_Annexe1A_Depenses!K47),"",BP_Annexe1A_Depenses!K47)</f>
        <v/>
      </c>
      <c r="L47" s="314" t="str">
        <f>IF(ISBLANK(BP_Annexe1A_Depenses!L47),"",BP_Annexe1A_Depenses!L47)</f>
        <v/>
      </c>
      <c r="M47" s="624">
        <f>IF(ISBLANK(BP_Annexe1A_Depenses!M47),"",BP_Annexe1A_Depenses!M47)</f>
        <v>0</v>
      </c>
      <c r="N47" s="293"/>
      <c r="O47" s="98"/>
      <c r="P47" s="413"/>
      <c r="Q47" s="593">
        <f>IF(ISBLANK(BP_Annexe1A_Depenses!Q47),"",BP_Annexe1A_Depenses!Q47)</f>
        <v>0</v>
      </c>
      <c r="R47" s="398">
        <f>IF(ISBLANK(BP_Annexe1A_Depenses!R47),"",BP_Annexe1A_Depenses!R47)</f>
        <v>0</v>
      </c>
      <c r="S47" s="399">
        <f>IF(ISBLANK(BP_Annexe1A_Depenses!S47),"",BP_Annexe1A_Depenses!S47)</f>
        <v>0</v>
      </c>
      <c r="T47" s="400">
        <f>IF(ISBLANK(BP_Annexe1A_Depenses!T47),"",BP_Annexe1A_Depenses!T47)</f>
        <v>0</v>
      </c>
      <c r="U47" s="401">
        <f>IF(ISBLANK(BP_Annexe1A_Depenses!U47),"",BP_Annexe1A_Depenses!U47)</f>
        <v>0</v>
      </c>
      <c r="V47" s="13" t="str">
        <f>IF(ISBLANK(BP_Annexe1A_Depenses!V47),"",BP_Annexe1A_Depenses!V47)</f>
        <v/>
      </c>
      <c r="X47" s="1287">
        <f t="shared" si="7"/>
        <v>0</v>
      </c>
      <c r="Y47" s="1288"/>
      <c r="Z47" s="2000"/>
      <c r="AA47" s="1351"/>
      <c r="AB47" s="1289"/>
      <c r="AC47" s="1290"/>
      <c r="AD47" s="1289"/>
      <c r="AE47" s="1290"/>
      <c r="AF47" s="1289"/>
      <c r="AG47" s="2048"/>
      <c r="AH47" s="235"/>
    </row>
    <row r="48" spans="1:34" x14ac:dyDescent="0.25">
      <c r="A48" s="1590" t="s">
        <v>531</v>
      </c>
      <c r="B48" s="1591"/>
      <c r="C48" s="1591"/>
      <c r="D48" s="1591"/>
      <c r="E48" s="1591"/>
      <c r="F48" s="1591"/>
      <c r="G48" s="1591"/>
      <c r="H48" s="308">
        <f>IF(ISBLANK(BP_Annexe1A_Depenses!H48),"",BP_Annexe1A_Depenses!H48)</f>
        <v>0</v>
      </c>
      <c r="I48" s="271">
        <f>IF(ISBLANK(BP_Annexe1A_Depenses!I48),"",BP_Annexe1A_Depenses!I48)</f>
        <v>0</v>
      </c>
      <c r="J48" s="308">
        <f>IF(ISBLANK(BP_Annexe1A_Depenses!J48),"",BP_Annexe1A_Depenses!J48)</f>
        <v>0</v>
      </c>
      <c r="K48" s="268">
        <f>IF(ISBLANK(BP_Annexe1A_Depenses!K48),"",BP_Annexe1A_Depenses!K48)</f>
        <v>0</v>
      </c>
      <c r="L48" s="308">
        <f>IF(ISBLANK(BP_Annexe1A_Depenses!L48),"",BP_Annexe1A_Depenses!L48)</f>
        <v>0</v>
      </c>
      <c r="M48" s="589">
        <f>IF(ISBLANK(BP_Annexe1A_Depenses!M48),"",BP_Annexe1A_Depenses!M48)</f>
        <v>0</v>
      </c>
      <c r="N48" s="590" t="str">
        <f>IF(ISBLANK(BP_Annexe1A_Depenses!N48),"",BP_Annexe1A_Depenses!N48)</f>
        <v/>
      </c>
      <c r="O48" s="1371"/>
      <c r="P48" s="80"/>
      <c r="Q48" s="589">
        <f>IF(ISBLANK(BP_Annexe1A_Depenses!Q48),"",BP_Annexe1A_Depenses!Q48)</f>
        <v>0</v>
      </c>
      <c r="R48" s="602">
        <f>IF(ISBLANK(BP_Annexe1A_Depenses!R48),"",BP_Annexe1A_Depenses!R48)</f>
        <v>0</v>
      </c>
      <c r="S48" s="603">
        <f>IF(ISBLANK(BP_Annexe1A_Depenses!S48),"",BP_Annexe1A_Depenses!S48)</f>
        <v>0</v>
      </c>
      <c r="T48" s="604">
        <f>IF(ISBLANK(BP_Annexe1A_Depenses!T48),"",BP_Annexe1A_Depenses!T48)</f>
        <v>0</v>
      </c>
      <c r="U48" s="605">
        <f>IF(ISBLANK(BP_Annexe1A_Depenses!U48),"",BP_Annexe1A_Depenses!U48)</f>
        <v>0</v>
      </c>
      <c r="V48" s="606" t="str">
        <f>IF(ISBLANK(BP_Annexe1A_Depenses!V48),"",BP_Annexe1A_Depenses!V48)</f>
        <v/>
      </c>
      <c r="X48" s="1121">
        <f>SUM(X39:X47)</f>
        <v>0</v>
      </c>
      <c r="Y48" s="1152" t="e">
        <f>X48/$X$72</f>
        <v>#DIV/0!</v>
      </c>
      <c r="Z48" s="1211"/>
      <c r="AA48" s="1123"/>
      <c r="AB48" s="1124">
        <f t="shared" ref="AB48:AF48" si="8">SUM(AB39:AB47)</f>
        <v>0</v>
      </c>
      <c r="AC48" s="1153">
        <f t="shared" si="8"/>
        <v>0</v>
      </c>
      <c r="AD48" s="1124">
        <f t="shared" si="8"/>
        <v>0</v>
      </c>
      <c r="AE48" s="1153">
        <f t="shared" si="8"/>
        <v>0</v>
      </c>
      <c r="AF48" s="1124">
        <f t="shared" si="8"/>
        <v>0</v>
      </c>
      <c r="AG48" s="1147"/>
      <c r="AH48" s="235"/>
    </row>
    <row r="49" spans="1:34" ht="11.25" customHeight="1" x14ac:dyDescent="0.25">
      <c r="A49" s="141" t="s">
        <v>508</v>
      </c>
      <c r="B49" s="1588" t="s">
        <v>646</v>
      </c>
      <c r="C49" s="1589"/>
      <c r="D49" s="1589"/>
      <c r="E49" s="1589"/>
      <c r="F49" s="1589"/>
      <c r="G49" s="1589"/>
      <c r="H49" s="1589"/>
      <c r="I49" s="1589"/>
      <c r="J49" s="1589"/>
      <c r="K49" s="1589"/>
      <c r="L49" s="1589"/>
      <c r="M49" s="1589"/>
      <c r="N49" s="1589"/>
      <c r="O49" s="1371"/>
      <c r="P49" s="80"/>
      <c r="Q49" s="1373"/>
      <c r="R49" s="618"/>
      <c r="S49" s="618"/>
      <c r="T49" s="1373"/>
      <c r="U49" s="1373"/>
      <c r="V49" s="1373"/>
      <c r="X49" s="2097"/>
      <c r="Y49" s="2097"/>
      <c r="Z49" s="2097"/>
      <c r="AA49" s="2097"/>
      <c r="AB49" s="2097"/>
      <c r="AC49" s="2097"/>
      <c r="AD49" s="2097"/>
      <c r="AE49" s="2097"/>
      <c r="AF49" s="2097"/>
      <c r="AG49" s="2097"/>
      <c r="AH49" s="1"/>
    </row>
    <row r="50" spans="1:34" ht="11.25" customHeight="1" x14ac:dyDescent="0.25">
      <c r="A50" s="2063" t="s">
        <v>508</v>
      </c>
      <c r="B50" s="1582" t="s">
        <v>14</v>
      </c>
      <c r="C50" s="1594" t="s">
        <v>644</v>
      </c>
      <c r="D50" s="2051" t="s">
        <v>423</v>
      </c>
      <c r="E50" s="2052"/>
      <c r="F50" s="2052"/>
      <c r="G50" s="2052"/>
      <c r="H50" s="2053"/>
      <c r="I50" s="270" t="str">
        <f>IF(ISBLANK(BP_Annexe1A_Depenses!I50),"",BP_Annexe1A_Depenses!I50)</f>
        <v/>
      </c>
      <c r="J50" s="309" t="str">
        <f>IF(ISBLANK(BP_Annexe1A_Depenses!J50),"",BP_Annexe1A_Depenses!J50)</f>
        <v/>
      </c>
      <c r="K50" s="279" t="str">
        <f>IF(ISBLANK(BP_Annexe1A_Depenses!K50),"",BP_Annexe1A_Depenses!K50)</f>
        <v/>
      </c>
      <c r="L50" s="746" t="str">
        <f>IF(ISBLANK(BP_Annexe1A_Depenses!L50),"",BP_Annexe1A_Depenses!L50)</f>
        <v/>
      </c>
      <c r="M50" s="625">
        <f>IF(ISBLANK(BP_Annexe1A_Depenses!M50),"",BP_Annexe1A_Depenses!M50)</f>
        <v>0</v>
      </c>
      <c r="N50" s="293"/>
      <c r="O50" s="98"/>
      <c r="P50" s="413"/>
      <c r="Q50" s="601">
        <f>IF(ISBLANK(BP_Annexe1A_Depenses!Q50),"",BP_Annexe1A_Depenses!Q50)</f>
        <v>0</v>
      </c>
      <c r="R50" s="386" t="str">
        <f>IF(ISBLANK(BP_Annexe1A_Depenses!R50),"",BP_Annexe1A_Depenses!R50)</f>
        <v/>
      </c>
      <c r="S50" s="387" t="str">
        <f>IF(ISBLANK(BP_Annexe1A_Depenses!S50),"",BP_Annexe1A_Depenses!S50)</f>
        <v/>
      </c>
      <c r="T50" s="390">
        <f>IF(ISBLANK(BP_Annexe1A_Depenses!T50),"",BP_Annexe1A_Depenses!T50)</f>
        <v>0</v>
      </c>
      <c r="U50" s="391">
        <f>IF(ISBLANK(BP_Annexe1A_Depenses!U50),"",BP_Annexe1A_Depenses!U50)</f>
        <v>0</v>
      </c>
      <c r="V50" s="13"/>
      <c r="X50" s="1109">
        <f t="shared" si="7"/>
        <v>0</v>
      </c>
      <c r="Y50" s="1148"/>
      <c r="Z50" s="1998" t="s">
        <v>508</v>
      </c>
      <c r="AA50" s="710"/>
      <c r="AB50" s="1111"/>
      <c r="AC50" s="1286"/>
      <c r="AD50" s="1165"/>
      <c r="AE50" s="1150"/>
      <c r="AF50" s="1111"/>
      <c r="AG50" s="2096"/>
      <c r="AH50" s="235"/>
    </row>
    <row r="51" spans="1:34" ht="11.25" customHeight="1" x14ac:dyDescent="0.25">
      <c r="A51" s="2064"/>
      <c r="B51" s="1583"/>
      <c r="C51" s="1595"/>
      <c r="D51" s="2054" t="s">
        <v>453</v>
      </c>
      <c r="E51" s="2055"/>
      <c r="F51" s="2055"/>
      <c r="G51" s="2055"/>
      <c r="H51" s="2056"/>
      <c r="I51" s="270"/>
      <c r="J51" s="309"/>
      <c r="K51" s="279" t="str">
        <f>IF(ISBLANK(BP_Annexe1A_Depenses!K51),"",BP_Annexe1A_Depenses!K51)</f>
        <v/>
      </c>
      <c r="L51" s="746" t="str">
        <f>IF(ISBLANK(BP_Annexe1A_Depenses!L51),"",BP_Annexe1A_Depenses!L51)</f>
        <v/>
      </c>
      <c r="M51" s="625">
        <f>IF(ISBLANK(BP_Annexe1A_Depenses!M51),"",BP_Annexe1A_Depenses!M51)</f>
        <v>0</v>
      </c>
      <c r="N51" s="293"/>
      <c r="O51" s="98"/>
      <c r="P51" s="413"/>
      <c r="Q51" s="601">
        <f>IF(ISBLANK(BP_Annexe1A_Depenses!Q51),"",BP_Annexe1A_Depenses!Q51)</f>
        <v>0</v>
      </c>
      <c r="R51" s="386"/>
      <c r="S51" s="387"/>
      <c r="T51" s="390">
        <f>IF(ISBLANK(BP_Annexe1A_Depenses!T51),"",BP_Annexe1A_Depenses!T51)</f>
        <v>0</v>
      </c>
      <c r="U51" s="391">
        <f>IF(ISBLANK(BP_Annexe1A_Depenses!U51),"",BP_Annexe1A_Depenses!U51)</f>
        <v>0</v>
      </c>
      <c r="V51" s="742"/>
      <c r="X51" s="1114">
        <f t="shared" si="7"/>
        <v>0</v>
      </c>
      <c r="Y51" s="1151"/>
      <c r="Z51" s="1999"/>
      <c r="AA51" s="1345"/>
      <c r="AB51" s="1115"/>
      <c r="AC51" s="1118"/>
      <c r="AD51" s="1119"/>
      <c r="AE51" s="1134"/>
      <c r="AF51" s="1115"/>
      <c r="AG51" s="2024"/>
      <c r="AH51" s="235"/>
    </row>
    <row r="52" spans="1:34" ht="11.25" customHeight="1" x14ac:dyDescent="0.25">
      <c r="A52" s="2064"/>
      <c r="B52" s="1583"/>
      <c r="C52" s="1594" t="s">
        <v>645</v>
      </c>
      <c r="D52" s="1602" t="s">
        <v>485</v>
      </c>
      <c r="E52" s="1603"/>
      <c r="F52" s="1603"/>
      <c r="G52" s="1603"/>
      <c r="H52" s="1604"/>
      <c r="I52" s="270"/>
      <c r="J52" s="309"/>
      <c r="K52" s="279" t="str">
        <f>IF(ISBLANK(BP_Annexe1A_Depenses!K52),"",BP_Annexe1A_Depenses!K52)</f>
        <v/>
      </c>
      <c r="L52" s="746" t="str">
        <f>IF(ISBLANK(BP_Annexe1A_Depenses!L52),"",BP_Annexe1A_Depenses!L52)</f>
        <v/>
      </c>
      <c r="M52" s="625">
        <f>IF(ISBLANK(BP_Annexe1A_Depenses!M52),"",BP_Annexe1A_Depenses!M52)</f>
        <v>0</v>
      </c>
      <c r="N52" s="293"/>
      <c r="O52" s="98"/>
      <c r="P52" s="413"/>
      <c r="Q52" s="601">
        <f>IF(ISBLANK(BP_Annexe1A_Depenses!Q52),"",BP_Annexe1A_Depenses!Q52)</f>
        <v>0</v>
      </c>
      <c r="R52" s="386"/>
      <c r="S52" s="387"/>
      <c r="T52" s="390">
        <f>IF(ISBLANK(BP_Annexe1A_Depenses!T52),"",BP_Annexe1A_Depenses!T52)</f>
        <v>0</v>
      </c>
      <c r="U52" s="391">
        <f>IF(ISBLANK(BP_Annexe1A_Depenses!U52),"",BP_Annexe1A_Depenses!U52)</f>
        <v>0</v>
      </c>
      <c r="V52" s="742"/>
      <c r="X52" s="1114">
        <f t="shared" si="7"/>
        <v>0</v>
      </c>
      <c r="Y52" s="1151"/>
      <c r="Z52" s="1999"/>
      <c r="AA52" s="1345"/>
      <c r="AB52" s="1115"/>
      <c r="AC52" s="1118"/>
      <c r="AD52" s="1119"/>
      <c r="AE52" s="1134"/>
      <c r="AF52" s="1115"/>
      <c r="AG52" s="2024"/>
      <c r="AH52" s="235"/>
    </row>
    <row r="53" spans="1:34" ht="11.25" customHeight="1" x14ac:dyDescent="0.25">
      <c r="A53" s="2065"/>
      <c r="B53" s="1584"/>
      <c r="C53" s="1595"/>
      <c r="D53" s="1605" t="s">
        <v>453</v>
      </c>
      <c r="E53" s="1606"/>
      <c r="F53" s="1606"/>
      <c r="G53" s="1606"/>
      <c r="H53" s="1607"/>
      <c r="I53" s="270" t="str">
        <f>IF(ISBLANK(BP_Annexe1A_Depenses!I53),"",BP_Annexe1A_Depenses!I53)</f>
        <v/>
      </c>
      <c r="J53" s="309" t="str">
        <f>IF(ISBLANK(BP_Annexe1A_Depenses!J53),"",BP_Annexe1A_Depenses!J53)</f>
        <v/>
      </c>
      <c r="K53" s="279" t="str">
        <f>IF(ISBLANK(BP_Annexe1A_Depenses!K53),"",BP_Annexe1A_Depenses!K53)</f>
        <v/>
      </c>
      <c r="L53" s="746" t="str">
        <f>IF(ISBLANK(BP_Annexe1A_Depenses!L53),"",BP_Annexe1A_Depenses!L53)</f>
        <v/>
      </c>
      <c r="M53" s="625">
        <f>IF(ISBLANK(BP_Annexe1A_Depenses!M53),"",BP_Annexe1A_Depenses!M53)</f>
        <v>0</v>
      </c>
      <c r="N53" s="747"/>
      <c r="O53" s="413"/>
      <c r="P53" s="413"/>
      <c r="Q53" s="601">
        <f>IF(ISBLANK(BP_Annexe1A_Depenses!Q53),"",BP_Annexe1A_Depenses!Q53)</f>
        <v>0</v>
      </c>
      <c r="R53" s="386" t="str">
        <f>IF(ISBLANK(BP_Annexe1A_Depenses!R53),"",BP_Annexe1A_Depenses!R53)</f>
        <v/>
      </c>
      <c r="S53" s="387" t="str">
        <f>IF(ISBLANK(BP_Annexe1A_Depenses!S53),"",BP_Annexe1A_Depenses!S53)</f>
        <v/>
      </c>
      <c r="T53" s="390">
        <f>IF(ISBLANK(BP_Annexe1A_Depenses!T53),"",BP_Annexe1A_Depenses!T53)</f>
        <v>0</v>
      </c>
      <c r="U53" s="391">
        <f>IF(ISBLANK(BP_Annexe1A_Depenses!U53),"",BP_Annexe1A_Depenses!U53)</f>
        <v>0</v>
      </c>
      <c r="V53" s="742"/>
      <c r="X53" s="1117">
        <f t="shared" si="7"/>
        <v>0</v>
      </c>
      <c r="Y53" s="1151"/>
      <c r="Z53" s="2000"/>
      <c r="AA53" s="1345"/>
      <c r="AB53" s="1115"/>
      <c r="AC53" s="1118"/>
      <c r="AD53" s="1119"/>
      <c r="AE53" s="1134"/>
      <c r="AF53" s="1115"/>
      <c r="AG53" s="2024"/>
      <c r="AH53" s="235"/>
    </row>
    <row r="54" spans="1:34" x14ac:dyDescent="0.25">
      <c r="A54" s="1590" t="s">
        <v>532</v>
      </c>
      <c r="B54" s="1591"/>
      <c r="C54" s="1591"/>
      <c r="D54" s="1591"/>
      <c r="E54" s="1591"/>
      <c r="F54" s="1591"/>
      <c r="G54" s="1591"/>
      <c r="H54" s="308">
        <f>IF(ISBLANK(BP_Annexe1A_Depenses!H54),"",BP_Annexe1A_Depenses!H54)</f>
        <v>0</v>
      </c>
      <c r="I54" s="271">
        <f>IF(ISBLANK(BP_Annexe1A_Depenses!I54),"",BP_Annexe1A_Depenses!I54)</f>
        <v>0</v>
      </c>
      <c r="J54" s="308">
        <f>IF(ISBLANK(BP_Annexe1A_Depenses!J54),"",BP_Annexe1A_Depenses!J54)</f>
        <v>0</v>
      </c>
      <c r="K54" s="268">
        <f>IF(ISBLANK(BP_Annexe1A_Depenses!K54),"",BP_Annexe1A_Depenses!K54)</f>
        <v>0</v>
      </c>
      <c r="L54" s="308">
        <f>IF(ISBLANK(BP_Annexe1A_Depenses!L54),"",BP_Annexe1A_Depenses!L54)</f>
        <v>0</v>
      </c>
      <c r="M54" s="589">
        <f>IF(ISBLANK(BP_Annexe1A_Depenses!M54),"",BP_Annexe1A_Depenses!M54)</f>
        <v>0</v>
      </c>
      <c r="N54" s="590" t="str">
        <f>IF(ISBLANK(BP_Annexe1A_Depenses!N54),"",BP_Annexe1A_Depenses!N54)</f>
        <v/>
      </c>
      <c r="O54" s="98"/>
      <c r="P54" s="80"/>
      <c r="Q54" s="589">
        <f>IF(ISBLANK(BP_Annexe1A_Depenses!Q54),"",BP_Annexe1A_Depenses!Q54)</f>
        <v>0</v>
      </c>
      <c r="R54" s="602">
        <f>IF(ISBLANK(BP_Annexe1A_Depenses!R54),"",BP_Annexe1A_Depenses!R54)</f>
        <v>0</v>
      </c>
      <c r="S54" s="603">
        <f>IF(ISBLANK(BP_Annexe1A_Depenses!S54),"",BP_Annexe1A_Depenses!S54)</f>
        <v>0</v>
      </c>
      <c r="T54" s="604">
        <f>IF(ISBLANK(BP_Annexe1A_Depenses!T54),"",BP_Annexe1A_Depenses!T54)</f>
        <v>0</v>
      </c>
      <c r="U54" s="605">
        <f>IF(ISBLANK(BP_Annexe1A_Depenses!U54),"",BP_Annexe1A_Depenses!U54)</f>
        <v>0</v>
      </c>
      <c r="V54" s="606" t="str">
        <f>IF(ISBLANK(BP_Annexe1A_Depenses!V54),"",BP_Annexe1A_Depenses!V54)</f>
        <v/>
      </c>
      <c r="X54" s="1121">
        <f>SUM(X50:X53)</f>
        <v>0</v>
      </c>
      <c r="Y54" s="1152" t="e">
        <f>X54/$X$72</f>
        <v>#DIV/0!</v>
      </c>
      <c r="Z54" s="1211"/>
      <c r="AA54" s="1123"/>
      <c r="AB54" s="1124">
        <f t="shared" ref="AB54:AF54" si="9">SUM(AB50:AB53)</f>
        <v>0</v>
      </c>
      <c r="AC54" s="1153">
        <f t="shared" si="9"/>
        <v>0</v>
      </c>
      <c r="AD54" s="1124">
        <f t="shared" si="9"/>
        <v>0</v>
      </c>
      <c r="AE54" s="1153">
        <f t="shared" si="9"/>
        <v>0</v>
      </c>
      <c r="AF54" s="1124">
        <f t="shared" si="9"/>
        <v>0</v>
      </c>
      <c r="AG54" s="1147"/>
      <c r="AH54" s="235"/>
    </row>
    <row r="55" spans="1:34" ht="11.25" customHeight="1" x14ac:dyDescent="0.25">
      <c r="A55" s="2001" t="s">
        <v>534</v>
      </c>
      <c r="B55" s="2001"/>
      <c r="C55" s="2001"/>
      <c r="D55" s="2001"/>
      <c r="E55" s="2001"/>
      <c r="F55" s="2001"/>
      <c r="G55" s="2001"/>
      <c r="H55" s="1021">
        <f>IF(ISBLANK(BP_Annexe1A_Depenses!H55),"",BP_Annexe1A_Depenses!H55)</f>
        <v>0</v>
      </c>
      <c r="I55" s="1022">
        <f>IF(ISBLANK(BP_Annexe1A_Depenses!I55),"",BP_Annexe1A_Depenses!I55)</f>
        <v>0</v>
      </c>
      <c r="J55" s="1021">
        <f>IF(ISBLANK(BP_Annexe1A_Depenses!J55),"",BP_Annexe1A_Depenses!J55)</f>
        <v>0</v>
      </c>
      <c r="K55" s="1023">
        <f>IF(ISBLANK(BP_Annexe1A_Depenses!K55),"",BP_Annexe1A_Depenses!K55)</f>
        <v>0</v>
      </c>
      <c r="L55" s="1021">
        <f>IF(ISBLANK(BP_Annexe1A_Depenses!L55),"",BP_Annexe1A_Depenses!L55)</f>
        <v>0</v>
      </c>
      <c r="M55" s="1026">
        <f>IF(ISBLANK(BP_Annexe1A_Depenses!M55),"",BP_Annexe1A_Depenses!M55)</f>
        <v>0</v>
      </c>
      <c r="N55" s="1025" t="str">
        <f>IF(ISBLANK(BP_Annexe1A_Depenses!N55),"",BP_Annexe1A_Depenses!N55)</f>
        <v/>
      </c>
      <c r="O55" s="98"/>
      <c r="P55" s="80"/>
      <c r="Q55" s="1026">
        <f>IF(ISBLANK(BP_Annexe1A_Depenses!Q55),"",BP_Annexe1A_Depenses!Q55)</f>
        <v>0</v>
      </c>
      <c r="R55" s="1026">
        <f>IF(ISBLANK(BP_Annexe1A_Depenses!R55),"",BP_Annexe1A_Depenses!R55)</f>
        <v>0</v>
      </c>
      <c r="S55" s="1026">
        <f>IF(ISBLANK(BP_Annexe1A_Depenses!S55),"",BP_Annexe1A_Depenses!S55)</f>
        <v>0</v>
      </c>
      <c r="T55" s="1026">
        <f>IF(ISBLANK(BP_Annexe1A_Depenses!T55),"",BP_Annexe1A_Depenses!T55)</f>
        <v>0</v>
      </c>
      <c r="U55" s="1026">
        <f>IF(ISBLANK(BP_Annexe1A_Depenses!U55),"",BP_Annexe1A_Depenses!U55)</f>
        <v>0</v>
      </c>
      <c r="V55" s="1025" t="str">
        <f>IF(ISBLANK(BP_Annexe1A_Depenses!V55),"",BP_Annexe1A_Depenses!V55)</f>
        <v/>
      </c>
      <c r="W55" s="369"/>
      <c r="X55" s="1154">
        <f>X14+X37+X48+X54</f>
        <v>0</v>
      </c>
      <c r="Y55" s="1155" t="e">
        <f>X55/$X$72</f>
        <v>#DIV/0!</v>
      </c>
      <c r="Z55" s="1155"/>
      <c r="AA55" s="1156"/>
      <c r="AB55" s="1157">
        <f t="shared" ref="AB55:AF55" si="10">AB14+AB37+AB48+AB54</f>
        <v>0</v>
      </c>
      <c r="AC55" s="1158">
        <f t="shared" si="10"/>
        <v>0</v>
      </c>
      <c r="AD55" s="1157">
        <f t="shared" si="10"/>
        <v>0</v>
      </c>
      <c r="AE55" s="1158">
        <f t="shared" si="10"/>
        <v>0</v>
      </c>
      <c r="AF55" s="1157">
        <f t="shared" si="10"/>
        <v>0</v>
      </c>
      <c r="AG55" s="1159"/>
      <c r="AH55" s="235"/>
    </row>
    <row r="56" spans="1:34" ht="11.25" customHeight="1" x14ac:dyDescent="0.25">
      <c r="A56" s="141" t="s">
        <v>4</v>
      </c>
      <c r="B56" s="1588" t="s">
        <v>133</v>
      </c>
      <c r="C56" s="1589"/>
      <c r="D56" s="1589"/>
      <c r="E56" s="1589"/>
      <c r="F56" s="1589"/>
      <c r="G56" s="1589"/>
      <c r="H56" s="1589"/>
      <c r="I56" s="1589"/>
      <c r="J56" s="1589"/>
      <c r="K56" s="1589"/>
      <c r="L56" s="1589"/>
      <c r="M56" s="1589"/>
      <c r="N56" s="1589"/>
      <c r="O56" s="98"/>
      <c r="P56" s="80"/>
      <c r="Q56" s="608"/>
      <c r="R56" s="619"/>
      <c r="S56" s="619"/>
      <c r="T56" s="619"/>
      <c r="U56" s="619"/>
      <c r="V56" s="525"/>
      <c r="W56" s="369"/>
      <c r="X56" s="1160"/>
      <c r="Y56" s="1161"/>
      <c r="Z56" s="141" t="s">
        <v>4</v>
      </c>
      <c r="AA56" s="1161"/>
      <c r="AB56" s="1161"/>
      <c r="AC56" s="1161"/>
      <c r="AD56" s="1161"/>
      <c r="AE56" s="1161"/>
      <c r="AF56" s="1161"/>
      <c r="AG56" s="1162"/>
      <c r="AH56" s="235"/>
    </row>
    <row r="57" spans="1:34" ht="11.1" customHeight="1" x14ac:dyDescent="0.25">
      <c r="A57" s="17" t="s">
        <v>5</v>
      </c>
      <c r="B57" s="1583">
        <v>64</v>
      </c>
      <c r="C57" s="2112" t="s">
        <v>438</v>
      </c>
      <c r="D57" s="43" t="str">
        <f>IF(ISBLANK(BP_Annexe1A_Depenses!D57),"",BP_Annexe1A_Depenses!D57)</f>
        <v/>
      </c>
      <c r="E57" s="769" t="s">
        <v>264</v>
      </c>
      <c r="F57" s="770" t="s">
        <v>174</v>
      </c>
      <c r="G57" s="321"/>
      <c r="H57" s="373"/>
      <c r="I57" s="275" t="str">
        <f>IF(ISBLANK(BP_Annexe1A_Depenses!I57),"",BP_Annexe1A_Depenses!I57)</f>
        <v/>
      </c>
      <c r="J57" s="430"/>
      <c r="K57" s="323"/>
      <c r="L57" s="430"/>
      <c r="M57" s="621">
        <f>IF(ISBLANK(BP_Annexe1A_Depenses!M57),"",BP_Annexe1A_Depenses!M57)</f>
        <v>0</v>
      </c>
      <c r="N57" s="2058" t="str">
        <f>IF(ISBLANK(BP_Annexe1A_Depenses!N57),"",BP_Annexe1A_Depenses!N57)</f>
        <v/>
      </c>
      <c r="O57" s="80"/>
      <c r="P57" s="80"/>
      <c r="Q57" s="764">
        <f>IF(ISBLANK(BP_Annexe1A_Depenses!Q57),"",BP_Annexe1A_Depenses!Q57)</f>
        <v>0</v>
      </c>
      <c r="R57" s="412">
        <f>IF(ISBLANK(BP_Annexe1A_Depenses!R57),"",BP_Annexe1A_Depenses!R57)</f>
        <v>0</v>
      </c>
      <c r="S57" s="761" t="str">
        <f>IF(ISBLANK(BP_Annexe1A_Depenses!S57),"",BP_Annexe1A_Depenses!S57)</f>
        <v/>
      </c>
      <c r="T57" s="762" t="str">
        <f>IF(ISBLANK(BP_Annexe1A_Depenses!T57),"",BP_Annexe1A_Depenses!T57)</f>
        <v/>
      </c>
      <c r="U57" s="761" t="str">
        <f>IF(ISBLANK(BP_Annexe1A_Depenses!U57),"",BP_Annexe1A_Depenses!U57)</f>
        <v/>
      </c>
      <c r="V57" s="1638" t="str">
        <f>IF(ISBLANK(BP_Annexe1A_Depenses!V57),"",BP_Annexe1A_Depenses!V57)</f>
        <v/>
      </c>
      <c r="X57" s="1163">
        <f t="shared" ref="X57:X66" si="11">ROUNDUP(SUM(AB57:AF57),3)</f>
        <v>0</v>
      </c>
      <c r="Y57" s="2049" t="e">
        <f>SUM(X57:X62)/$X$72</f>
        <v>#DIV/0!</v>
      </c>
      <c r="Z57" s="17" t="s">
        <v>5</v>
      </c>
      <c r="AA57" s="1164"/>
      <c r="AB57" s="1165"/>
      <c r="AC57" s="1112"/>
      <c r="AD57" s="1166"/>
      <c r="AE57" s="1113"/>
      <c r="AF57" s="1166"/>
      <c r="AG57" s="2027"/>
      <c r="AH57" s="235"/>
    </row>
    <row r="58" spans="1:34" ht="11.1" customHeight="1" x14ac:dyDescent="0.25">
      <c r="A58" s="17" t="s">
        <v>6</v>
      </c>
      <c r="B58" s="1583"/>
      <c r="C58" s="2113"/>
      <c r="D58" s="43" t="str">
        <f>IF(ISBLANK(BP_Annexe1A_Depenses!D58),"",BP_Annexe1A_Depenses!D58)</f>
        <v/>
      </c>
      <c r="E58" s="769" t="s">
        <v>176</v>
      </c>
      <c r="F58" s="771" t="s">
        <v>174</v>
      </c>
      <c r="G58" s="322"/>
      <c r="H58" s="309"/>
      <c r="I58" s="279" t="str">
        <f>IF(ISBLANK(BP_Annexe1A_Depenses!I58),"",BP_Annexe1A_Depenses!I58)</f>
        <v/>
      </c>
      <c r="J58" s="324"/>
      <c r="K58" s="323"/>
      <c r="L58" s="324"/>
      <c r="M58" s="621">
        <f>IF(ISBLANK(BP_Annexe1A_Depenses!M58),"",BP_Annexe1A_Depenses!M58)</f>
        <v>0</v>
      </c>
      <c r="N58" s="2058" t="str">
        <f>IF(ISBLANK(BP_Annexe1A_Depenses!N58),"",BP_Annexe1A_Depenses!N58)</f>
        <v/>
      </c>
      <c r="O58" s="80"/>
      <c r="P58" s="80"/>
      <c r="Q58" s="765">
        <f>IF(ISBLANK(BP_Annexe1A_Depenses!Q58),"",BP_Annexe1A_Depenses!Q58)</f>
        <v>0</v>
      </c>
      <c r="R58" s="396">
        <f>IF(ISBLANK(BP_Annexe1A_Depenses!R58),"",BP_Annexe1A_Depenses!R58)</f>
        <v>0</v>
      </c>
      <c r="S58" s="766" t="str">
        <f>IF(ISBLANK(BP_Annexe1A_Depenses!S58),"",BP_Annexe1A_Depenses!S58)</f>
        <v/>
      </c>
      <c r="T58" s="762" t="str">
        <f>IF(ISBLANK(BP_Annexe1A_Depenses!T58),"",BP_Annexe1A_Depenses!T58)</f>
        <v/>
      </c>
      <c r="U58" s="766" t="str">
        <f>IF(ISBLANK(BP_Annexe1A_Depenses!U58),"",BP_Annexe1A_Depenses!U58)</f>
        <v/>
      </c>
      <c r="V58" s="1638" t="str">
        <f>IF(ISBLANK(BP_Annexe1A_Depenses!V58),"",BP_Annexe1A_Depenses!V58)</f>
        <v/>
      </c>
      <c r="X58" s="1163">
        <f t="shared" si="11"/>
        <v>0</v>
      </c>
      <c r="Y58" s="2049"/>
      <c r="Z58" s="17" t="s">
        <v>6</v>
      </c>
      <c r="AA58" s="1167"/>
      <c r="AB58" s="1119"/>
      <c r="AC58" s="1168"/>
      <c r="AD58" s="1169"/>
      <c r="AE58" s="1113"/>
      <c r="AF58" s="1169"/>
      <c r="AG58" s="2027"/>
      <c r="AH58" s="235"/>
    </row>
    <row r="59" spans="1:34" ht="11.1" customHeight="1" x14ac:dyDescent="0.25">
      <c r="A59" s="17" t="s">
        <v>177</v>
      </c>
      <c r="B59" s="1583"/>
      <c r="C59" s="2113"/>
      <c r="D59" s="43" t="str">
        <f>IF(ISBLANK(BP_Annexe1A_Depenses!D59),"",BP_Annexe1A_Depenses!D59)</f>
        <v/>
      </c>
      <c r="E59" s="769" t="s">
        <v>265</v>
      </c>
      <c r="F59" s="771" t="s">
        <v>261</v>
      </c>
      <c r="G59" s="322"/>
      <c r="H59" s="309"/>
      <c r="I59" s="323"/>
      <c r="J59" s="314" t="str">
        <f>IF(ISBLANK(BP_Annexe1A_Depenses!J59),"",BP_Annexe1A_Depenses!J59)</f>
        <v/>
      </c>
      <c r="K59" s="323"/>
      <c r="L59" s="314" t="str">
        <f>IF(ISBLANK(BP_Annexe1A_Depenses!L59),"",BP_Annexe1A_Depenses!L59)</f>
        <v/>
      </c>
      <c r="M59" s="621">
        <f>IF(ISBLANK(BP_Annexe1A_Depenses!M59),"",BP_Annexe1A_Depenses!M59)</f>
        <v>0</v>
      </c>
      <c r="N59" s="2058" t="str">
        <f>IF(ISBLANK(BP_Annexe1A_Depenses!N59),"",BP_Annexe1A_Depenses!N59)</f>
        <v/>
      </c>
      <c r="O59" s="80"/>
      <c r="P59" s="80"/>
      <c r="Q59" s="765">
        <f>IF(ISBLANK(BP_Annexe1A_Depenses!Q59),"",BP_Annexe1A_Depenses!Q59)</f>
        <v>0</v>
      </c>
      <c r="R59" s="763" t="str">
        <f>IF(ISBLANK(BP_Annexe1A_Depenses!R59),"",BP_Annexe1A_Depenses!R59)</f>
        <v/>
      </c>
      <c r="S59" s="767">
        <f>IF(ISBLANK(BP_Annexe1A_Depenses!S59),"",BP_Annexe1A_Depenses!S59)</f>
        <v>0</v>
      </c>
      <c r="T59" s="762" t="str">
        <f>IF(ISBLANK(BP_Annexe1A_Depenses!T59),"",BP_Annexe1A_Depenses!T59)</f>
        <v/>
      </c>
      <c r="U59" s="767">
        <f>IF(ISBLANK(BP_Annexe1A_Depenses!U59),"",BP_Annexe1A_Depenses!U59)</f>
        <v>0</v>
      </c>
      <c r="V59" s="1638" t="str">
        <f>IF(ISBLANK(BP_Annexe1A_Depenses!V59),"",BP_Annexe1A_Depenses!V59)</f>
        <v/>
      </c>
      <c r="X59" s="1163">
        <f t="shared" si="11"/>
        <v>0</v>
      </c>
      <c r="Y59" s="2049"/>
      <c r="Z59" s="17" t="s">
        <v>177</v>
      </c>
      <c r="AA59" s="1167"/>
      <c r="AB59" s="1119"/>
      <c r="AC59" s="1113"/>
      <c r="AD59" s="1115"/>
      <c r="AE59" s="1113"/>
      <c r="AF59" s="1115"/>
      <c r="AG59" s="2057"/>
      <c r="AH59" s="235"/>
    </row>
    <row r="60" spans="1:34" ht="11.1" customHeight="1" x14ac:dyDescent="0.25">
      <c r="A60" s="17" t="s">
        <v>75</v>
      </c>
      <c r="B60" s="1583"/>
      <c r="C60" s="2113"/>
      <c r="D60" s="43" t="str">
        <f>IF(ISBLANK(BP_Annexe1A_Depenses!D60),"",BP_Annexe1A_Depenses!D60)</f>
        <v/>
      </c>
      <c r="E60" s="769" t="s">
        <v>266</v>
      </c>
      <c r="F60" s="771" t="s">
        <v>261</v>
      </c>
      <c r="G60" s="322"/>
      <c r="H60" s="309"/>
      <c r="I60" s="323"/>
      <c r="J60" s="314" t="str">
        <f>IF(ISBLANK(BP_Annexe1A_Depenses!J60),"",BP_Annexe1A_Depenses!J60)</f>
        <v/>
      </c>
      <c r="K60" s="323"/>
      <c r="L60" s="314" t="str">
        <f>IF(ISBLANK(BP_Annexe1A_Depenses!L60),"",BP_Annexe1A_Depenses!L60)</f>
        <v/>
      </c>
      <c r="M60" s="621">
        <f>IF(ISBLANK(BP_Annexe1A_Depenses!M60),"",BP_Annexe1A_Depenses!M60)</f>
        <v>0</v>
      </c>
      <c r="N60" s="2058" t="str">
        <f>IF(ISBLANK(BP_Annexe1A_Depenses!N60),"",BP_Annexe1A_Depenses!N60)</f>
        <v/>
      </c>
      <c r="O60" s="80"/>
      <c r="P60" s="80"/>
      <c r="Q60" s="765">
        <f>IF(ISBLANK(BP_Annexe1A_Depenses!Q60),"",BP_Annexe1A_Depenses!Q60)</f>
        <v>0</v>
      </c>
      <c r="R60" s="763" t="str">
        <f>IF(ISBLANK(BP_Annexe1A_Depenses!R60),"",BP_Annexe1A_Depenses!R60)</f>
        <v/>
      </c>
      <c r="S60" s="767">
        <f>IF(ISBLANK(BP_Annexe1A_Depenses!S60),"",BP_Annexe1A_Depenses!S60)</f>
        <v>0</v>
      </c>
      <c r="T60" s="762" t="str">
        <f>IF(ISBLANK(BP_Annexe1A_Depenses!T60),"",BP_Annexe1A_Depenses!T60)</f>
        <v/>
      </c>
      <c r="U60" s="767">
        <f>IF(ISBLANK(BP_Annexe1A_Depenses!U60),"",BP_Annexe1A_Depenses!U60)</f>
        <v>0</v>
      </c>
      <c r="V60" s="1638" t="str">
        <f>IF(ISBLANK(BP_Annexe1A_Depenses!V60),"",BP_Annexe1A_Depenses!V60)</f>
        <v/>
      </c>
      <c r="X60" s="1163">
        <f t="shared" si="11"/>
        <v>0</v>
      </c>
      <c r="Y60" s="2049"/>
      <c r="Z60" s="17" t="s">
        <v>75</v>
      </c>
      <c r="AA60" s="1167"/>
      <c r="AB60" s="1119"/>
      <c r="AC60" s="1113"/>
      <c r="AD60" s="1115"/>
      <c r="AE60" s="1113"/>
      <c r="AF60" s="1115"/>
      <c r="AG60" s="2057"/>
      <c r="AH60" s="235"/>
    </row>
    <row r="61" spans="1:34" ht="11.1" customHeight="1" x14ac:dyDescent="0.25">
      <c r="A61" s="17" t="s">
        <v>152</v>
      </c>
      <c r="B61" s="1583"/>
      <c r="C61" s="2113"/>
      <c r="D61" s="2094" t="s">
        <v>267</v>
      </c>
      <c r="E61" s="772" t="str">
        <f>IF(ISBLANK(BP_Annexe1A_Depenses!E61),"",BP_Annexe1A_Depenses!E61)</f>
        <v/>
      </c>
      <c r="F61" s="770" t="s">
        <v>174</v>
      </c>
      <c r="G61" s="322"/>
      <c r="H61" s="309"/>
      <c r="I61" s="279" t="str">
        <f>IF(ISBLANK(BP_Annexe1A_Depenses!I61),"",BP_Annexe1A_Depenses!I61)</f>
        <v/>
      </c>
      <c r="J61" s="324"/>
      <c r="K61" s="323"/>
      <c r="L61" s="324"/>
      <c r="M61" s="621">
        <f>IF(ISBLANK(BP_Annexe1A_Depenses!M61),"",BP_Annexe1A_Depenses!M61)</f>
        <v>0</v>
      </c>
      <c r="N61" s="2058" t="str">
        <f>IF(ISBLANK(BP_Annexe1A_Depenses!N61),"",BP_Annexe1A_Depenses!N61)</f>
        <v/>
      </c>
      <c r="O61" s="80"/>
      <c r="P61" s="80"/>
      <c r="Q61" s="765">
        <f>IF(ISBLANK(BP_Annexe1A_Depenses!Q61),"",BP_Annexe1A_Depenses!Q61)</f>
        <v>0</v>
      </c>
      <c r="R61" s="396">
        <f>IF(ISBLANK(BP_Annexe1A_Depenses!R61),"",BP_Annexe1A_Depenses!R61)</f>
        <v>0</v>
      </c>
      <c r="S61" s="766" t="str">
        <f>IF(ISBLANK(BP_Annexe1A_Depenses!S61),"",BP_Annexe1A_Depenses!S61)</f>
        <v/>
      </c>
      <c r="T61" s="762" t="str">
        <f>IF(ISBLANK(BP_Annexe1A_Depenses!T61),"",BP_Annexe1A_Depenses!T61)</f>
        <v/>
      </c>
      <c r="U61" s="766" t="str">
        <f>IF(ISBLANK(BP_Annexe1A_Depenses!U61),"",BP_Annexe1A_Depenses!U61)</f>
        <v/>
      </c>
      <c r="V61" s="1638" t="str">
        <f>IF(ISBLANK(BP_Annexe1A_Depenses!V61),"",BP_Annexe1A_Depenses!V61)</f>
        <v/>
      </c>
      <c r="X61" s="1163">
        <f t="shared" si="11"/>
        <v>0</v>
      </c>
      <c r="Y61" s="2049"/>
      <c r="Z61" s="17" t="s">
        <v>152</v>
      </c>
      <c r="AA61" s="1167"/>
      <c r="AB61" s="1119"/>
      <c r="AC61" s="1168"/>
      <c r="AD61" s="1169"/>
      <c r="AE61" s="1113"/>
      <c r="AF61" s="1169"/>
      <c r="AG61" s="2057"/>
      <c r="AH61" s="235"/>
    </row>
    <row r="62" spans="1:34" ht="11.1" customHeight="1" x14ac:dyDescent="0.25">
      <c r="A62" s="17" t="s">
        <v>268</v>
      </c>
      <c r="B62" s="1584"/>
      <c r="C62" s="2114"/>
      <c r="D62" s="2095"/>
      <c r="E62" s="772" t="str">
        <f>IF(ISBLANK(BP_Annexe1A_Depenses!E62),"",BP_Annexe1A_Depenses!E62)</f>
        <v/>
      </c>
      <c r="F62" s="771" t="s">
        <v>261</v>
      </c>
      <c r="G62" s="322"/>
      <c r="H62" s="309"/>
      <c r="I62" s="323"/>
      <c r="J62" s="314" t="str">
        <f>IF(ISBLANK(BP_Annexe1A_Depenses!J62),"",BP_Annexe1A_Depenses!J62)</f>
        <v/>
      </c>
      <c r="K62" s="323"/>
      <c r="L62" s="314" t="str">
        <f>IF(ISBLANK(BP_Annexe1A_Depenses!L62),"",BP_Annexe1A_Depenses!L62)</f>
        <v/>
      </c>
      <c r="M62" s="622">
        <f>IF(ISBLANK(BP_Annexe1A_Depenses!M62),"",BP_Annexe1A_Depenses!M62)</f>
        <v>0</v>
      </c>
      <c r="N62" s="2058" t="str">
        <f>IF(ISBLANK(BP_Annexe1A_Depenses!N62),"",BP_Annexe1A_Depenses!N62)</f>
        <v/>
      </c>
      <c r="O62" s="80"/>
      <c r="P62" s="80"/>
      <c r="Q62" s="768">
        <f>IF(ISBLANK(BP_Annexe1A_Depenses!Q62),"",BP_Annexe1A_Depenses!Q62)</f>
        <v>0</v>
      </c>
      <c r="R62" s="763" t="str">
        <f>IF(ISBLANK(BP_Annexe1A_Depenses!R62),"",BP_Annexe1A_Depenses!R62)</f>
        <v/>
      </c>
      <c r="S62" s="767">
        <f>IF(ISBLANK(BP_Annexe1A_Depenses!S62),"",BP_Annexe1A_Depenses!S62)</f>
        <v>0</v>
      </c>
      <c r="T62" s="762" t="str">
        <f>IF(ISBLANK(BP_Annexe1A_Depenses!T62),"",BP_Annexe1A_Depenses!T62)</f>
        <v/>
      </c>
      <c r="U62" s="767">
        <f>IF(ISBLANK(BP_Annexe1A_Depenses!U62),"",BP_Annexe1A_Depenses!U62)</f>
        <v>0</v>
      </c>
      <c r="V62" s="1638" t="str">
        <f>IF(ISBLANK(BP_Annexe1A_Depenses!V62),"",BP_Annexe1A_Depenses!V62)</f>
        <v/>
      </c>
      <c r="X62" s="1170">
        <f t="shared" si="11"/>
        <v>0</v>
      </c>
      <c r="Y62" s="2049"/>
      <c r="Z62" s="17" t="s">
        <v>268</v>
      </c>
      <c r="AA62" s="1167"/>
      <c r="AB62" s="1119"/>
      <c r="AC62" s="1113"/>
      <c r="AD62" s="1115"/>
      <c r="AE62" s="1113"/>
      <c r="AF62" s="1115"/>
      <c r="AG62" s="2057"/>
      <c r="AH62" s="235"/>
    </row>
    <row r="63" spans="1:34" ht="11.1" customHeight="1" x14ac:dyDescent="0.25">
      <c r="A63" s="1998" t="s">
        <v>7</v>
      </c>
      <c r="B63" s="1582" t="s">
        <v>13</v>
      </c>
      <c r="C63" s="2060" t="s">
        <v>618</v>
      </c>
      <c r="D63" s="43" t="str">
        <f>IF(ISBLANK(BP_Annexe1A_Depenses!D63),"",BP_Annexe1A_Depenses!D63)</f>
        <v/>
      </c>
      <c r="E63" s="772" t="str">
        <f>IF(ISBLANK(BP_Annexe1A_Depenses!E63),"",BP_Annexe1A_Depenses!E63)</f>
        <v/>
      </c>
      <c r="F63" s="311" t="str">
        <f>IF(ISBLANK(BP_Annexe1A_Depenses!F63),"",BP_Annexe1A_Depenses!F63)</f>
        <v/>
      </c>
      <c r="G63" s="778" t="str">
        <f>IF(ISBLANK(BP_Annexe1A_Depenses!G63),"",BP_Annexe1A_Depenses!G63)</f>
        <v/>
      </c>
      <c r="H63" s="314" t="str">
        <f>IF(ISBLANK(BP_Annexe1A_Depenses!H63),"",BP_Annexe1A_Depenses!H63)</f>
        <v/>
      </c>
      <c r="I63" s="270" t="str">
        <f>IF(ISBLANK(BP_Annexe1A_Depenses!I63),"",BP_Annexe1A_Depenses!I63)</f>
        <v/>
      </c>
      <c r="J63" s="384" t="str">
        <f>IF(ISBLANK(BP_Annexe1A_Depenses!J63),"",BP_Annexe1A_Depenses!J63)</f>
        <v/>
      </c>
      <c r="K63" s="323"/>
      <c r="L63" s="314" t="str">
        <f>IF(ISBLANK(BP_Annexe1A_Depenses!L63),"",BP_Annexe1A_Depenses!L63)</f>
        <v/>
      </c>
      <c r="M63" s="622">
        <f>IF(ISBLANK(BP_Annexe1A_Depenses!M63),"",BP_Annexe1A_Depenses!M63)</f>
        <v>0</v>
      </c>
      <c r="N63" s="2059" t="str">
        <f>IF(ISBLANK(BP_Annexe1A_Depenses!N63),"",BP_Annexe1A_Depenses!N63)</f>
        <v/>
      </c>
      <c r="O63" s="98"/>
      <c r="P63" s="80"/>
      <c r="Q63" s="595">
        <f>IF(ISBLANK(BP_Annexe1A_Depenses!Q63),"",BP_Annexe1A_Depenses!Q63)</f>
        <v>0</v>
      </c>
      <c r="R63" s="386" t="str">
        <f>IF(ISBLANK(BP_Annexe1A_Depenses!R63),"",BP_Annexe1A_Depenses!R63)</f>
        <v/>
      </c>
      <c r="S63" s="387" t="str">
        <f>IF(ISBLANK(BP_Annexe1A_Depenses!S63),"",BP_Annexe1A_Depenses!S63)</f>
        <v/>
      </c>
      <c r="T63" s="762" t="str">
        <f>IF(ISBLANK(BP_Annexe1A_Depenses!T63),"",BP_Annexe1A_Depenses!T63)</f>
        <v/>
      </c>
      <c r="U63" s="389">
        <f>IF(ISBLANK(BP_Annexe1A_Depenses!U63),"",BP_Annexe1A_Depenses!U63)</f>
        <v>0</v>
      </c>
      <c r="V63" s="1712" t="str">
        <f>IF(ISBLANK(BP_Annexe1A_Depenses!V63),"",BP_Annexe1A_Depenses!V63)</f>
        <v/>
      </c>
      <c r="X63" s="1170">
        <f t="shared" si="11"/>
        <v>0</v>
      </c>
      <c r="Y63" s="2050" t="e">
        <f>SUM(X63:X65)/$X$72</f>
        <v>#DIV/0!</v>
      </c>
      <c r="Z63" s="1998" t="s">
        <v>7</v>
      </c>
      <c r="AA63" s="1345"/>
      <c r="AB63" s="1115"/>
      <c r="AC63" s="1118"/>
      <c r="AD63" s="1119"/>
      <c r="AE63" s="1113"/>
      <c r="AF63" s="1115"/>
      <c r="AG63" s="2057"/>
      <c r="AH63" s="235"/>
    </row>
    <row r="64" spans="1:34" ht="11.1" customHeight="1" x14ac:dyDescent="0.25">
      <c r="A64" s="1999"/>
      <c r="B64" s="1583"/>
      <c r="C64" s="2061"/>
      <c r="D64" s="43" t="str">
        <f>IF(ISBLANK(BP_Annexe1A_Depenses!D64),"",BP_Annexe1A_Depenses!D64)</f>
        <v/>
      </c>
      <c r="E64" s="772" t="str">
        <f>IF(ISBLANK(BP_Annexe1A_Depenses!E64),"",BP_Annexe1A_Depenses!E64)</f>
        <v/>
      </c>
      <c r="F64" s="311" t="str">
        <f>IF(ISBLANK(BP_Annexe1A_Depenses!F64),"",BP_Annexe1A_Depenses!F64)</f>
        <v/>
      </c>
      <c r="G64" s="778" t="str">
        <f>IF(ISBLANK(BP_Annexe1A_Depenses!G64),"",BP_Annexe1A_Depenses!G64)</f>
        <v/>
      </c>
      <c r="H64" s="314" t="str">
        <f>IF(ISBLANK(BP_Annexe1A_Depenses!H64),"",BP_Annexe1A_Depenses!H64)</f>
        <v/>
      </c>
      <c r="I64" s="270" t="str">
        <f>IF(ISBLANK(BP_Annexe1A_Depenses!I64),"",BP_Annexe1A_Depenses!I64)</f>
        <v/>
      </c>
      <c r="J64" s="384" t="str">
        <f>IF(ISBLANK(BP_Annexe1A_Depenses!J64),"",BP_Annexe1A_Depenses!J64)</f>
        <v/>
      </c>
      <c r="K64" s="323"/>
      <c r="L64" s="314" t="str">
        <f>IF(ISBLANK(BP_Annexe1A_Depenses!L64),"",BP_Annexe1A_Depenses!L64)</f>
        <v/>
      </c>
      <c r="M64" s="622">
        <f>IF(ISBLANK(BP_Annexe1A_Depenses!M64),"",BP_Annexe1A_Depenses!M64)</f>
        <v>0</v>
      </c>
      <c r="N64" s="2059" t="str">
        <f>IF(ISBLANK(BP_Annexe1A_Depenses!N64),"",BP_Annexe1A_Depenses!N64)</f>
        <v/>
      </c>
      <c r="O64" s="98"/>
      <c r="P64" s="80"/>
      <c r="Q64" s="595">
        <f>IF(ISBLANK(BP_Annexe1A_Depenses!Q64),"",BP_Annexe1A_Depenses!Q64)</f>
        <v>0</v>
      </c>
      <c r="R64" s="386" t="str">
        <f>IF(ISBLANK(BP_Annexe1A_Depenses!R64),"",BP_Annexe1A_Depenses!R64)</f>
        <v/>
      </c>
      <c r="S64" s="387" t="str">
        <f>IF(ISBLANK(BP_Annexe1A_Depenses!S64),"",BP_Annexe1A_Depenses!S64)</f>
        <v/>
      </c>
      <c r="T64" s="762" t="str">
        <f>IF(ISBLANK(BP_Annexe1A_Depenses!T64),"",BP_Annexe1A_Depenses!T64)</f>
        <v/>
      </c>
      <c r="U64" s="389">
        <f>IF(ISBLANK(BP_Annexe1A_Depenses!U64),"",BP_Annexe1A_Depenses!U64)</f>
        <v>0</v>
      </c>
      <c r="V64" s="1712" t="str">
        <f>IF(ISBLANK(BP_Annexe1A_Depenses!V64),"",BP_Annexe1A_Depenses!V64)</f>
        <v/>
      </c>
      <c r="X64" s="1170">
        <f t="shared" si="11"/>
        <v>0</v>
      </c>
      <c r="Y64" s="2050"/>
      <c r="Z64" s="1999"/>
      <c r="AA64" s="1345"/>
      <c r="AB64" s="1115"/>
      <c r="AC64" s="1118"/>
      <c r="AD64" s="1119"/>
      <c r="AE64" s="1113"/>
      <c r="AF64" s="1115"/>
      <c r="AG64" s="2057"/>
      <c r="AH64" s="235"/>
    </row>
    <row r="65" spans="1:35" ht="11.1" customHeight="1" x14ac:dyDescent="0.25">
      <c r="A65" s="2000"/>
      <c r="B65" s="1584"/>
      <c r="C65" s="2062"/>
      <c r="D65" s="44" t="str">
        <f>IF(ISBLANK(BP_Annexe1A_Depenses!D65),"",BP_Annexe1A_Depenses!D65)</f>
        <v/>
      </c>
      <c r="E65" s="772" t="str">
        <f>IF(ISBLANK(BP_Annexe1A_Depenses!E65),"",BP_Annexe1A_Depenses!E65)</f>
        <v/>
      </c>
      <c r="F65" s="311" t="str">
        <f>IF(ISBLANK(BP_Annexe1A_Depenses!F65),"",BP_Annexe1A_Depenses!F65)</f>
        <v/>
      </c>
      <c r="G65" s="778" t="str">
        <f>IF(ISBLANK(BP_Annexe1A_Depenses!G65),"",BP_Annexe1A_Depenses!G65)</f>
        <v/>
      </c>
      <c r="H65" s="314" t="str">
        <f>IF(ISBLANK(BP_Annexe1A_Depenses!H65),"",BP_Annexe1A_Depenses!H65)</f>
        <v/>
      </c>
      <c r="I65" s="270" t="str">
        <f>IF(ISBLANK(BP_Annexe1A_Depenses!I65),"",BP_Annexe1A_Depenses!I65)</f>
        <v/>
      </c>
      <c r="J65" s="384" t="str">
        <f>IF(ISBLANK(BP_Annexe1A_Depenses!J65),"",BP_Annexe1A_Depenses!J65)</f>
        <v/>
      </c>
      <c r="K65" s="323"/>
      <c r="L65" s="314" t="str">
        <f>IF(ISBLANK(BP_Annexe1A_Depenses!L65),"",BP_Annexe1A_Depenses!L65)</f>
        <v/>
      </c>
      <c r="M65" s="622">
        <f>IF(ISBLANK(BP_Annexe1A_Depenses!M65),"",BP_Annexe1A_Depenses!M65)</f>
        <v>0</v>
      </c>
      <c r="N65" s="2059" t="str">
        <f>IF(ISBLANK(BP_Annexe1A_Depenses!N65),"",BP_Annexe1A_Depenses!N65)</f>
        <v/>
      </c>
      <c r="O65" s="98"/>
      <c r="P65" s="80"/>
      <c r="Q65" s="595">
        <f>IF(ISBLANK(BP_Annexe1A_Depenses!Q65),"",BP_Annexe1A_Depenses!Q65)</f>
        <v>0</v>
      </c>
      <c r="R65" s="386" t="str">
        <f>IF(ISBLANK(BP_Annexe1A_Depenses!R65),"",BP_Annexe1A_Depenses!R65)</f>
        <v/>
      </c>
      <c r="S65" s="387" t="str">
        <f>IF(ISBLANK(BP_Annexe1A_Depenses!S65),"",BP_Annexe1A_Depenses!S65)</f>
        <v/>
      </c>
      <c r="T65" s="762" t="str">
        <f>IF(ISBLANK(BP_Annexe1A_Depenses!T65),"",BP_Annexe1A_Depenses!T65)</f>
        <v/>
      </c>
      <c r="U65" s="389">
        <f>IF(ISBLANK(BP_Annexe1A_Depenses!U65),"",BP_Annexe1A_Depenses!U65)</f>
        <v>0</v>
      </c>
      <c r="V65" s="1712" t="str">
        <f>IF(ISBLANK(BP_Annexe1A_Depenses!V65),"",BP_Annexe1A_Depenses!V65)</f>
        <v/>
      </c>
      <c r="X65" s="1170">
        <f t="shared" si="11"/>
        <v>0</v>
      </c>
      <c r="Y65" s="2050"/>
      <c r="Z65" s="2000"/>
      <c r="AA65" s="1345"/>
      <c r="AB65" s="1115"/>
      <c r="AC65" s="1118"/>
      <c r="AD65" s="1119"/>
      <c r="AE65" s="1113"/>
      <c r="AF65" s="1115"/>
      <c r="AG65" s="2057"/>
      <c r="AH65" s="235"/>
    </row>
    <row r="66" spans="1:35" ht="11.1" customHeight="1" thickBot="1" x14ac:dyDescent="0.3">
      <c r="A66" s="17" t="s">
        <v>8</v>
      </c>
      <c r="B66" s="144" t="s">
        <v>15</v>
      </c>
      <c r="C66" s="852" t="s">
        <v>140</v>
      </c>
      <c r="D66" s="43" t="str">
        <f>IF(ISBLANK(BP_Annexe1A_Depenses!D66),"",BP_Annexe1A_Depenses!D66)</f>
        <v/>
      </c>
      <c r="E66" s="772" t="str">
        <f>IF(ISBLANK(BP_Annexe1A_Depenses!E66),"",BP_Annexe1A_Depenses!E66)</f>
        <v/>
      </c>
      <c r="F66" s="311" t="str">
        <f>IF(ISBLANK(BP_Annexe1A_Depenses!F66),"",BP_Annexe1A_Depenses!F66)</f>
        <v/>
      </c>
      <c r="G66" s="778" t="str">
        <f>IF(ISBLANK(BP_Annexe1A_Depenses!G66),"",BP_Annexe1A_Depenses!G66)</f>
        <v/>
      </c>
      <c r="H66" s="314" t="str">
        <f>IF(ISBLANK(BP_Annexe1A_Depenses!H66),"",BP_Annexe1A_Depenses!H66)</f>
        <v/>
      </c>
      <c r="I66" s="276" t="str">
        <f>IF(ISBLANK(BP_Annexe1A_Depenses!I66),"",BP_Annexe1A_Depenses!I66)</f>
        <v/>
      </c>
      <c r="J66" s="383" t="str">
        <f>IF(ISBLANK(BP_Annexe1A_Depenses!J66),"",BP_Annexe1A_Depenses!J66)</f>
        <v/>
      </c>
      <c r="K66" s="279" t="str">
        <f>IF(ISBLANK(BP_Annexe1A_Depenses!K66),"",BP_Annexe1A_Depenses!K66)</f>
        <v/>
      </c>
      <c r="L66" s="314" t="str">
        <f>IF(ISBLANK(BP_Annexe1A_Depenses!L66),"",BP_Annexe1A_Depenses!L66)</f>
        <v/>
      </c>
      <c r="M66" s="622">
        <f>IF(ISBLANK(BP_Annexe1A_Depenses!M66),"",BP_Annexe1A_Depenses!M66)</f>
        <v>0</v>
      </c>
      <c r="N66" s="744" t="str">
        <f>IF(ISBLANK(BP_Annexe1A_Depenses!N66),"",BP_Annexe1A_Depenses!N66)</f>
        <v/>
      </c>
      <c r="O66" s="98"/>
      <c r="P66" s="2115" t="s">
        <v>329</v>
      </c>
      <c r="Q66" s="595">
        <f>IF(ISBLANK(BP_Annexe1A_Depenses!Q66),"",BP_Annexe1A_Depenses!Q66)</f>
        <v>0</v>
      </c>
      <c r="R66" s="396">
        <f>IF(ISBLANK(BP_Annexe1A_Depenses!R66),"",BP_Annexe1A_Depenses!R66)</f>
        <v>0</v>
      </c>
      <c r="S66" s="397">
        <f>IF(ISBLANK(BP_Annexe1A_Depenses!S66),"",BP_Annexe1A_Depenses!S66)</f>
        <v>0</v>
      </c>
      <c r="T66" s="388">
        <f>IF(ISBLANK(BP_Annexe1A_Depenses!T66),"",BP_Annexe1A_Depenses!T66)</f>
        <v>0</v>
      </c>
      <c r="U66" s="389">
        <f>IF(ISBLANK(BP_Annexe1A_Depenses!U66),"",BP_Annexe1A_Depenses!U66)</f>
        <v>0</v>
      </c>
      <c r="V66" s="597" t="str">
        <f>IF(ISBLANK(BP_Annexe1A_Depenses!V66),"",BP_Annexe1A_Depenses!V66)</f>
        <v/>
      </c>
      <c r="X66" s="1171">
        <f t="shared" si="11"/>
        <v>0</v>
      </c>
      <c r="Y66" s="1172" t="e">
        <f>SUM(X66)/$X$72</f>
        <v>#DIV/0!</v>
      </c>
      <c r="Z66" s="17" t="s">
        <v>8</v>
      </c>
      <c r="AA66" s="1345"/>
      <c r="AB66" s="1115"/>
      <c r="AC66" s="1134"/>
      <c r="AD66" s="1115"/>
      <c r="AE66" s="1134"/>
      <c r="AF66" s="1115"/>
      <c r="AG66" s="1566"/>
      <c r="AH66" s="235"/>
    </row>
    <row r="67" spans="1:35" ht="11.1" customHeight="1" x14ac:dyDescent="0.25">
      <c r="A67" s="17" t="s">
        <v>526</v>
      </c>
      <c r="B67" s="1609" t="s">
        <v>27</v>
      </c>
      <c r="C67" s="2098" t="s">
        <v>535</v>
      </c>
      <c r="D67" s="2099"/>
      <c r="E67" s="46" t="s">
        <v>135</v>
      </c>
      <c r="F67" s="771" t="s">
        <v>174</v>
      </c>
      <c r="G67" s="1097" t="str">
        <f>IF(ISBLANK(BP_Annexe1A_Depenses!G67),"",BP_Annexe1A_Depenses!G67)</f>
        <v/>
      </c>
      <c r="H67" s="314" t="str">
        <f>IF(ISBLANK(BP_Annexe1A_Depenses!H67),"",BP_Annexe1A_Depenses!H67)</f>
        <v/>
      </c>
      <c r="I67" s="270" t="str">
        <f>IF(ISBLANK(BP_Annexe1A_Depenses!I67),"",BP_Annexe1A_Depenses!I67)</f>
        <v/>
      </c>
      <c r="J67" s="384" t="str">
        <f>IF(ISBLANK(BP_Annexe1A_Depenses!J67),"",BP_Annexe1A_Depenses!J67)</f>
        <v/>
      </c>
      <c r="K67" s="326" t="str">
        <f>IF(ISBLANK(BP_Annexe1A_Depenses!K67),"",BP_Annexe1A_Depenses!K67)</f>
        <v/>
      </c>
      <c r="L67" s="325" t="str">
        <f>IF(ISBLANK(BP_Annexe1A_Depenses!L67),"",BP_Annexe1A_Depenses!L67)</f>
        <v/>
      </c>
      <c r="M67" s="1994">
        <f>IF(ISBLANK(BP_Annexe1A_Depenses!M67),"",BP_Annexe1A_Depenses!M67)</f>
        <v>0</v>
      </c>
      <c r="N67" s="2070" t="str">
        <f>IF(ISBLANK(BP_Annexe1A_Depenses!N67),"",BP_Annexe1A_Depenses!N67)</f>
        <v/>
      </c>
      <c r="O67" s="98"/>
      <c r="P67" s="2115"/>
      <c r="Q67" s="1706">
        <f>IF(ISBLANK(BP_Annexe1A_Depenses!Q67),"",BP_Annexe1A_Depenses!Q67)</f>
        <v>0</v>
      </c>
      <c r="R67" s="410" t="str">
        <f>IF(ISBLANK(BP_Annexe1A_Depenses!R67),"",BP_Annexe1A_Depenses!R67)</f>
        <v/>
      </c>
      <c r="S67" s="411" t="str">
        <f>IF(ISBLANK(BP_Annexe1A_Depenses!S67),"",BP_Annexe1A_Depenses!S67)</f>
        <v/>
      </c>
      <c r="T67" s="762" t="str">
        <f>IF(ISBLANK(BP_Annexe1A_Depenses!T67),"",BP_Annexe1A_Depenses!T67)</f>
        <v/>
      </c>
      <c r="U67" s="1081" t="str">
        <f>IF(ISBLANK(BP_Annexe1A_Depenses!U67),"",BP_Annexe1A_Depenses!U67)</f>
        <v/>
      </c>
      <c r="V67" s="2104" t="str">
        <f>IF(ISBLANK(BP_Annexe1A_Depenses!V67),"",BP_Annexe1A_Depenses!V67)</f>
        <v/>
      </c>
      <c r="X67" s="1996">
        <f>ROUNDUP(SUM(AB67:AF68),3)</f>
        <v>0</v>
      </c>
      <c r="Y67" s="2110" t="e">
        <f>SUM(X67)/$X$72</f>
        <v>#DIV/0!</v>
      </c>
      <c r="Z67" s="17" t="s">
        <v>526</v>
      </c>
      <c r="AA67" s="1173" t="s">
        <v>440</v>
      </c>
      <c r="AB67" s="1115"/>
      <c r="AC67" s="1174"/>
      <c r="AD67" s="1175"/>
      <c r="AE67" s="1176"/>
      <c r="AF67" s="1177"/>
      <c r="AG67" s="2057"/>
      <c r="AH67" s="235"/>
    </row>
    <row r="68" spans="1:35" ht="11.1" customHeight="1" thickBot="1" x14ac:dyDescent="0.3">
      <c r="A68" s="17" t="s">
        <v>527</v>
      </c>
      <c r="B68" s="1610"/>
      <c r="C68" s="2100"/>
      <c r="D68" s="2101"/>
      <c r="E68" s="46" t="s">
        <v>269</v>
      </c>
      <c r="F68" s="773" t="s">
        <v>261</v>
      </c>
      <c r="G68" s="1097" t="str">
        <f>IF(ISBLANK(BP_Annexe1A_Depenses!G68),"",BP_Annexe1A_Depenses!G68)</f>
        <v/>
      </c>
      <c r="H68" s="314" t="str">
        <f>IF(ISBLANK(BP_Annexe1A_Depenses!H68),"",BP_Annexe1A_Depenses!H68)</f>
        <v/>
      </c>
      <c r="I68" s="270" t="str">
        <f>IF(ISBLANK(BP_Annexe1A_Depenses!I68),"",BP_Annexe1A_Depenses!I68)</f>
        <v/>
      </c>
      <c r="J68" s="384" t="str">
        <f>IF(ISBLANK(BP_Annexe1A_Depenses!J68),"",BP_Annexe1A_Depenses!J68)</f>
        <v/>
      </c>
      <c r="K68" s="326" t="str">
        <f>IF(ISBLANK(BP_Annexe1A_Depenses!K68),"",BP_Annexe1A_Depenses!K68)</f>
        <v/>
      </c>
      <c r="L68" s="325" t="str">
        <f>IF(ISBLANK(BP_Annexe1A_Depenses!L68),"",BP_Annexe1A_Depenses!L68)</f>
        <v/>
      </c>
      <c r="M68" s="1995" t="str">
        <f>IF(ISBLANK(BP_Annexe1A_Depenses!M68),"",BP_Annexe1A_Depenses!M68)</f>
        <v/>
      </c>
      <c r="N68" s="2071" t="str">
        <f>IF(ISBLANK(BP_Annexe1A_Depenses!N68),"",BP_Annexe1A_Depenses!N68)</f>
        <v/>
      </c>
      <c r="O68" s="98"/>
      <c r="P68" s="2116"/>
      <c r="Q68" s="1707" t="str">
        <f>IF(ISBLANK(BP_Annexe1A_Depenses!Q68),"",BP_Annexe1A_Depenses!Q68)</f>
        <v/>
      </c>
      <c r="R68" s="386" t="str">
        <f>IF(ISBLANK(BP_Annexe1A_Depenses!R68),"",BP_Annexe1A_Depenses!R68)</f>
        <v/>
      </c>
      <c r="S68" s="387" t="str">
        <f>IF(ISBLANK(BP_Annexe1A_Depenses!S68),"",BP_Annexe1A_Depenses!S68)</f>
        <v/>
      </c>
      <c r="T68" s="323" t="str">
        <f>IF(ISBLANK(BP_Annexe1A_Depenses!T68),"",BP_Annexe1A_Depenses!T68)</f>
        <v/>
      </c>
      <c r="U68" s="1081" t="str">
        <f>IF(ISBLANK(BP_Annexe1A_Depenses!U68),"",BP_Annexe1A_Depenses!U68)</f>
        <v/>
      </c>
      <c r="V68" s="2105" t="str">
        <f>IF(ISBLANK(BP_Annexe1A_Depenses!V68),"",BP_Annexe1A_Depenses!V68)</f>
        <v/>
      </c>
      <c r="X68" s="1997"/>
      <c r="Y68" s="2111"/>
      <c r="Z68" s="17" t="s">
        <v>527</v>
      </c>
      <c r="AA68" s="1173" t="s">
        <v>440</v>
      </c>
      <c r="AB68" s="1115"/>
      <c r="AC68" s="1118"/>
      <c r="AD68" s="1119"/>
      <c r="AE68" s="1176"/>
      <c r="AF68" s="1177"/>
      <c r="AG68" s="2057"/>
      <c r="AH68" s="235"/>
    </row>
    <row r="69" spans="1:35" ht="11.25" customHeight="1" thickBot="1" x14ac:dyDescent="0.3">
      <c r="A69" s="723"/>
      <c r="B69" s="724"/>
      <c r="C69" s="1624" t="s">
        <v>536</v>
      </c>
      <c r="D69" s="1625"/>
      <c r="E69" s="476">
        <f>IF(ISBLANK(BP_Annexe1A_Depenses!E69),"",BP_Annexe1A_Depenses!E69)</f>
        <v>0</v>
      </c>
      <c r="F69" s="740"/>
      <c r="G69" s="1012" t="s">
        <v>205</v>
      </c>
      <c r="H69" s="308">
        <f>IF(ISBLANK(BP_Annexe1A_Depenses!H69),"",BP_Annexe1A_Depenses!H69)</f>
        <v>0</v>
      </c>
      <c r="I69" s="271">
        <f>IF(ISBLANK(BP_Annexe1A_Depenses!I69),"",BP_Annexe1A_Depenses!I69)</f>
        <v>0</v>
      </c>
      <c r="J69" s="269">
        <f>IF(ISBLANK(BP_Annexe1A_Depenses!J69),"",BP_Annexe1A_Depenses!J69)</f>
        <v>0</v>
      </c>
      <c r="K69" s="268">
        <f>IF(ISBLANK(BP_Annexe1A_Depenses!K69),"",BP_Annexe1A_Depenses!K69)</f>
        <v>0</v>
      </c>
      <c r="L69" s="308">
        <f>IF(ISBLANK(BP_Annexe1A_Depenses!L69),"",BP_Annexe1A_Depenses!L69)</f>
        <v>0</v>
      </c>
      <c r="M69" s="620">
        <f>IF(ISBLANK(BP_Annexe1A_Depenses!M69),"",BP_Annexe1A_Depenses!M69)</f>
        <v>0</v>
      </c>
      <c r="N69" s="745" t="str">
        <f>IF(ISBLANK(BP_Annexe1A_Depenses!N69),"",BP_Annexe1A_Depenses!N69)</f>
        <v/>
      </c>
      <c r="O69" s="98"/>
      <c r="P69" s="476">
        <f>IF(ISBLANK(BP_Annexe1A_Depenses!P69),"",BP_Annexe1A_Depenses!P69)</f>
        <v>0</v>
      </c>
      <c r="Q69" s="620">
        <f>IF(ISBLANK(BP_Annexe1A_Depenses!Q69),"",BP_Annexe1A_Depenses!Q69)</f>
        <v>0</v>
      </c>
      <c r="R69" s="1052">
        <f>IF(ISBLANK(BP_Annexe1A_Depenses!R69),"",BP_Annexe1A_Depenses!R69)</f>
        <v>0</v>
      </c>
      <c r="S69" s="1036">
        <f>IF(ISBLANK(BP_Annexe1A_Depenses!S69),"",BP_Annexe1A_Depenses!S69)</f>
        <v>0</v>
      </c>
      <c r="T69" s="1035">
        <f>IF(ISBLANK(BP_Annexe1A_Depenses!T69),"",BP_Annexe1A_Depenses!T69)</f>
        <v>0</v>
      </c>
      <c r="U69" s="1053">
        <f>IF(ISBLANK(BP_Annexe1A_Depenses!U69),"",BP_Annexe1A_Depenses!U69)</f>
        <v>0</v>
      </c>
      <c r="V69" s="727" t="str">
        <f>IF(ISBLANK(BP_Annexe1A_Depenses!V69),"",BP_Annexe1A_Depenses!V69)</f>
        <v/>
      </c>
      <c r="W69" s="110"/>
      <c r="X69" s="1178">
        <f>SUM(X57:X68)</f>
        <v>0</v>
      </c>
      <c r="Y69" s="1179" t="e">
        <f>X69/$X$72</f>
        <v>#DIV/0!</v>
      </c>
      <c r="Z69" s="723"/>
      <c r="AA69" s="1180"/>
      <c r="AB69" s="1124">
        <f t="shared" ref="AB69:AF69" si="12">SUM(AB57:AB68)</f>
        <v>0</v>
      </c>
      <c r="AC69" s="1153">
        <f t="shared" si="12"/>
        <v>0</v>
      </c>
      <c r="AD69" s="1124">
        <f t="shared" si="12"/>
        <v>0</v>
      </c>
      <c r="AE69" s="1153">
        <f t="shared" si="12"/>
        <v>0</v>
      </c>
      <c r="AF69" s="1124">
        <f t="shared" si="12"/>
        <v>0</v>
      </c>
      <c r="AG69" s="1181"/>
      <c r="AH69" s="235"/>
    </row>
    <row r="70" spans="1:35" ht="15" customHeight="1" thickBot="1" x14ac:dyDescent="0.3">
      <c r="A70" s="141" t="s">
        <v>178</v>
      </c>
      <c r="B70" s="415">
        <v>62.1</v>
      </c>
      <c r="C70" s="1612" t="s">
        <v>180</v>
      </c>
      <c r="D70" s="1613"/>
      <c r="E70" s="776" t="str">
        <f>IF(ISBLANK(BP_Annexe1A_Depenses!E70),"",BP_Annexe1A_Depenses!E70)</f>
        <v/>
      </c>
      <c r="F70" s="471" t="str">
        <f>IF(ISBLANK(BP_Annexe1A_Depenses!F70),"",BP_Annexe1A_Depenses!F70)</f>
        <v/>
      </c>
      <c r="G70" s="777" t="str">
        <f>IF(ISBLANK(BP_Annexe1A_Depenses!G70),"",BP_Annexe1A_Depenses!G70)</f>
        <v/>
      </c>
      <c r="H70" s="315" t="str">
        <f>IF(ISBLANK(BP_Annexe1A_Depenses!H70),"",BP_Annexe1A_Depenses!H70)</f>
        <v/>
      </c>
      <c r="I70" s="283" t="str">
        <f>IF(ISBLANK(BP_Annexe1A_Depenses!I70),"",BP_Annexe1A_Depenses!I70)</f>
        <v/>
      </c>
      <c r="J70" s="416" t="str">
        <f>IF(ISBLANK(BP_Annexe1A_Depenses!J70),"",BP_Annexe1A_Depenses!J70)</f>
        <v/>
      </c>
      <c r="K70" s="280" t="str">
        <f>IF(ISBLANK(BP_Annexe1A_Depenses!K70),"",BP_Annexe1A_Depenses!K70)</f>
        <v/>
      </c>
      <c r="L70" s="315" t="str">
        <f>IF(ISBLANK(BP_Annexe1A_Depenses!L70),"",BP_Annexe1A_Depenses!L70)</f>
        <v/>
      </c>
      <c r="M70" s="1032">
        <f>IF(ISBLANK(BP_Annexe1A_Depenses!M70),"",BP_Annexe1A_Depenses!M70)</f>
        <v>0</v>
      </c>
      <c r="N70" s="1042" t="str">
        <f>IF(ISBLANK(BP_Annexe1A_Depenses!N70),"",BP_Annexe1A_Depenses!N70)</f>
        <v/>
      </c>
      <c r="O70" s="98"/>
      <c r="P70" s="2102" t="s">
        <v>254</v>
      </c>
      <c r="Q70" s="1045">
        <f>IF(ISBLANK(BP_Annexe1A_Depenses!Q70),"",BP_Annexe1A_Depenses!Q70)</f>
        <v>0</v>
      </c>
      <c r="R70" s="1047">
        <f>IF(ISBLANK(BP_Annexe1A_Depenses!R70),"",BP_Annexe1A_Depenses!R70)</f>
        <v>0</v>
      </c>
      <c r="S70" s="1048">
        <f>IF(ISBLANK(BP_Annexe1A_Depenses!S70),"",BP_Annexe1A_Depenses!S70)</f>
        <v>0</v>
      </c>
      <c r="T70" s="1049">
        <f>IF(ISBLANK(BP_Annexe1A_Depenses!T70),"",BP_Annexe1A_Depenses!T70)</f>
        <v>0</v>
      </c>
      <c r="U70" s="1082">
        <f>IF(ISBLANK(BP_Annexe1A_Depenses!U70),"",BP_Annexe1A_Depenses!U70)</f>
        <v>0</v>
      </c>
      <c r="V70" s="1033" t="str">
        <f>IF(ISBLANK(BP_Annexe1A_Depenses!V70),"",BP_Annexe1A_Depenses!V70)</f>
        <v/>
      </c>
      <c r="X70" s="1182">
        <f>ROUNDUP(SUM(AB70:AF70),3)</f>
        <v>0</v>
      </c>
      <c r="Y70" s="1172" t="e">
        <f>X70/$X$72</f>
        <v>#DIV/0!</v>
      </c>
      <c r="Z70" s="141" t="s">
        <v>178</v>
      </c>
      <c r="AA70" s="1346"/>
      <c r="AB70" s="1183"/>
      <c r="AC70" s="1135"/>
      <c r="AD70" s="1120"/>
      <c r="AE70" s="1135"/>
      <c r="AF70" s="1120"/>
      <c r="AG70" s="1565"/>
      <c r="AH70" s="235"/>
    </row>
    <row r="71" spans="1:35" ht="15.75" customHeight="1" thickBot="1" x14ac:dyDescent="0.3">
      <c r="A71" s="414" t="s">
        <v>179</v>
      </c>
      <c r="B71" s="472" t="s">
        <v>139</v>
      </c>
      <c r="C71" s="1614" t="s">
        <v>207</v>
      </c>
      <c r="D71" s="1615"/>
      <c r="E71" s="1615"/>
      <c r="F71" s="741"/>
      <c r="G71" s="476">
        <f>IF(ISBLANK(BP_Annexe1A_Depenses!G71),"",BP_Annexe1A_Depenses!G71)</f>
        <v>0</v>
      </c>
      <c r="H71" s="319" t="str">
        <f>IF(ISBLANK(BP_Annexe1A_Depenses!H71),"",BP_Annexe1A_Depenses!H71)</f>
        <v/>
      </c>
      <c r="I71" s="417" t="str">
        <f>IF(ISBLANK(BP_Annexe1A_Depenses!I71),"",BP_Annexe1A_Depenses!I71)</f>
        <v/>
      </c>
      <c r="J71" s="418" t="str">
        <f>IF(ISBLANK(BP_Annexe1A_Depenses!J71),"",BP_Annexe1A_Depenses!J71)</f>
        <v/>
      </c>
      <c r="K71" s="418" t="str">
        <f>IF(ISBLANK(BP_Annexe1A_Depenses!K71),"",BP_Annexe1A_Depenses!K71)</f>
        <v/>
      </c>
      <c r="L71" s="418" t="str">
        <f>IF(ISBLANK(BP_Annexe1A_Depenses!L71),"",BP_Annexe1A_Depenses!L71)</f>
        <v/>
      </c>
      <c r="M71" s="620">
        <f>IF(ISBLANK(BP_Annexe1A_Depenses!M71),"",BP_Annexe1A_Depenses!M71)</f>
        <v>0</v>
      </c>
      <c r="N71" s="1043" t="str">
        <f>IF(ISBLANK(BP_Annexe1A_Depenses!N71),"",BP_Annexe1A_Depenses!N71)</f>
        <v/>
      </c>
      <c r="O71" s="98"/>
      <c r="P71" s="2103"/>
      <c r="Q71" s="1046">
        <f>IF(ISBLANK(BP_Annexe1A_Depenses!Q71),"",BP_Annexe1A_Depenses!Q71)</f>
        <v>0</v>
      </c>
      <c r="R71" s="1050" t="str">
        <f>IF(ISBLANK(BP_Annexe1A_Depenses!R71),"",BP_Annexe1A_Depenses!R71)</f>
        <v/>
      </c>
      <c r="S71" s="1051" t="str">
        <f>IF(ISBLANK(BP_Annexe1A_Depenses!S71),"",BP_Annexe1A_Depenses!S71)</f>
        <v/>
      </c>
      <c r="T71" s="1051" t="str">
        <f>IF(ISBLANK(BP_Annexe1A_Depenses!T71),"",BP_Annexe1A_Depenses!T71)</f>
        <v/>
      </c>
      <c r="U71" s="1083" t="str">
        <f>IF(ISBLANK(BP_Annexe1A_Depenses!U71),"",BP_Annexe1A_Depenses!U71)</f>
        <v/>
      </c>
      <c r="V71" s="1033" t="str">
        <f>IF(ISBLANK(BP_Annexe1A_Depenses!V71),"",BP_Annexe1A_Depenses!V71)</f>
        <v/>
      </c>
      <c r="X71" s="1178">
        <f>ROUNDUP(SUM(AB71:AF71),3)</f>
        <v>0</v>
      </c>
      <c r="Y71" s="1184" t="e">
        <f>X71/$X$72</f>
        <v>#DIV/0!</v>
      </c>
      <c r="Z71" s="414" t="s">
        <v>179</v>
      </c>
      <c r="AA71" s="1352"/>
      <c r="AB71" s="1185"/>
      <c r="AC71" s="1186"/>
      <c r="AD71" s="1187"/>
      <c r="AE71" s="1187"/>
      <c r="AF71" s="1187"/>
      <c r="AG71" s="1353"/>
      <c r="AH71" s="235"/>
    </row>
    <row r="72" spans="1:35" ht="15" customHeight="1" thickBot="1" x14ac:dyDescent="0.3">
      <c r="A72" s="1015" t="s">
        <v>204</v>
      </c>
      <c r="B72" s="1621" t="s">
        <v>533</v>
      </c>
      <c r="C72" s="1622"/>
      <c r="D72" s="1622"/>
      <c r="E72" s="1622"/>
      <c r="F72" s="1622"/>
      <c r="G72" s="1623"/>
      <c r="H72" s="1016">
        <f>IF(ISBLANK(BP_Annexe1A_Depenses!H72),"",BP_Annexe1A_Depenses!H72)</f>
        <v>0</v>
      </c>
      <c r="I72" s="1017">
        <f>IF(ISBLANK(BP_Annexe1A_Depenses!I72),"",BP_Annexe1A_Depenses!I72)</f>
        <v>0</v>
      </c>
      <c r="J72" s="1016">
        <f>IF(ISBLANK(BP_Annexe1A_Depenses!J72),"",BP_Annexe1A_Depenses!J72)</f>
        <v>0</v>
      </c>
      <c r="K72" s="1044">
        <f>IF(ISBLANK(BP_Annexe1A_Depenses!K72),"",BP_Annexe1A_Depenses!K72)</f>
        <v>0</v>
      </c>
      <c r="L72" s="1016">
        <f>IF(ISBLANK(BP_Annexe1A_Depenses!L72),"",BP_Annexe1A_Depenses!L72)</f>
        <v>0</v>
      </c>
      <c r="M72" s="1018">
        <f>IF(ISBLANK(BP_Annexe1A_Depenses!M72),"",BP_Annexe1A_Depenses!M72)</f>
        <v>0</v>
      </c>
      <c r="N72" s="1019" t="str">
        <f>IF(ISBLANK(BP_Annexe1A_Depenses!N72),"",BP_Annexe1A_Depenses!N72)</f>
        <v/>
      </c>
      <c r="O72" s="98"/>
      <c r="P72" s="476">
        <f>IF(ISBLANK(BP_Annexe1A_Depenses!P71),"",BP_Annexe1A_Depenses!P71)</f>
        <v>0</v>
      </c>
      <c r="Q72" s="1018">
        <f>IF(ISBLANK(BP_Annexe1A_Depenses!Q72),"",BP_Annexe1A_Depenses!Q72)</f>
        <v>0</v>
      </c>
      <c r="R72" s="1039">
        <f>IF(ISBLANK(BP_Annexe1A_Depenses!R72),"",BP_Annexe1A_Depenses!R72)</f>
        <v>0</v>
      </c>
      <c r="S72" s="1040">
        <f>IF(ISBLANK(BP_Annexe1A_Depenses!S72),"",BP_Annexe1A_Depenses!S72)</f>
        <v>0</v>
      </c>
      <c r="T72" s="1041">
        <f>IF(ISBLANK(BP_Annexe1A_Depenses!T72),"",BP_Annexe1A_Depenses!T72)</f>
        <v>0</v>
      </c>
      <c r="U72" s="1084">
        <f>IF(ISBLANK(BP_Annexe1A_Depenses!U72),"",BP_Annexe1A_Depenses!U72)</f>
        <v>0</v>
      </c>
      <c r="V72" s="1085" t="str">
        <f>IF(ISBLANK(BP_Annexe1A_Depenses!V72),"",BP_Annexe1A_Depenses!V72)</f>
        <v/>
      </c>
      <c r="W72" s="110"/>
      <c r="X72" s="1392">
        <f>X14+X37+X48+X54+X69+X70+X71</f>
        <v>0</v>
      </c>
      <c r="Y72" s="1188" t="e">
        <f>Y14+Y37+Y54+Y69+Y70+Y71</f>
        <v>#DIV/0!</v>
      </c>
      <c r="Z72" s="1015" t="s">
        <v>204</v>
      </c>
      <c r="AA72" s="1189"/>
      <c r="AB72" s="1190">
        <f t="shared" ref="AB72:AF72" si="13">AB14+AB37+AB48+AB54+AB69+AB70+AB71</f>
        <v>0</v>
      </c>
      <c r="AC72" s="1393">
        <f t="shared" si="13"/>
        <v>0</v>
      </c>
      <c r="AD72" s="1394">
        <f t="shared" si="13"/>
        <v>0</v>
      </c>
      <c r="AE72" s="1393">
        <f t="shared" si="13"/>
        <v>0</v>
      </c>
      <c r="AF72" s="1394">
        <f t="shared" si="13"/>
        <v>0</v>
      </c>
      <c r="AG72" s="1191"/>
      <c r="AH72" s="1090"/>
      <c r="AI72" s="1090"/>
    </row>
    <row r="73" spans="1:35" ht="15.75" customHeight="1" thickBot="1" x14ac:dyDescent="0.3">
      <c r="A73" s="421" t="s">
        <v>405</v>
      </c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5"/>
      <c r="N73" s="286"/>
      <c r="O73" s="80"/>
      <c r="P73" s="80"/>
      <c r="Q73" s="80"/>
      <c r="R73" s="80"/>
      <c r="S73" s="80" t="str">
        <f>IF(ISBLANK(BP_Annexe1A_Depenses!S73),"",BP_Annexe1A_Depenses!S73)</f>
        <v/>
      </c>
      <c r="T73" s="1038" t="str">
        <f>IF(ISBLANK(BP_Annexe1A_Depenses!T73),"",BP_Annexe1A_Depenses!T73)</f>
        <v/>
      </c>
      <c r="U73" s="80" t="str">
        <f>IF(ISBLANK(BP_Annexe1A_Depenses!U73),"",BP_Annexe1A_Depenses!U73)</f>
        <v/>
      </c>
      <c r="V73" s="80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1090"/>
    </row>
    <row r="74" spans="1:35" ht="11.25" customHeight="1" x14ac:dyDescent="0.25">
      <c r="H74" s="82"/>
      <c r="I74" s="231"/>
      <c r="J74" s="231"/>
      <c r="K74" s="231"/>
      <c r="L74" s="231"/>
      <c r="M74" s="231"/>
      <c r="N74" s="231"/>
      <c r="W74" s="231"/>
      <c r="AB74" s="231"/>
    </row>
    <row r="75" spans="1:35" ht="15" customHeight="1" x14ac:dyDescent="0.25">
      <c r="H75" s="82"/>
      <c r="I75" s="231"/>
      <c r="J75" s="231"/>
      <c r="K75" s="231"/>
      <c r="L75" s="231"/>
      <c r="M75" s="231"/>
      <c r="N75" s="231"/>
      <c r="W75" s="231"/>
      <c r="AB75" s="1091"/>
    </row>
    <row r="76" spans="1:35" x14ac:dyDescent="0.25">
      <c r="H76" s="84"/>
      <c r="I76" s="84"/>
      <c r="J76" s="84"/>
      <c r="K76" s="84"/>
      <c r="X76" s="231"/>
      <c r="Y76" s="231"/>
      <c r="AA76" s="231"/>
      <c r="AB76" s="231"/>
    </row>
    <row r="77" spans="1:35" x14ac:dyDescent="0.25">
      <c r="H77" s="84"/>
      <c r="I77" s="84"/>
      <c r="J77" s="84"/>
      <c r="K77" s="84"/>
      <c r="Y77" s="231"/>
      <c r="AA77" s="231"/>
      <c r="AB77" s="231"/>
    </row>
    <row r="78" spans="1:35" x14ac:dyDescent="0.25">
      <c r="H78" s="84"/>
      <c r="I78" s="84"/>
      <c r="J78" s="84"/>
      <c r="K78" s="84"/>
    </row>
  </sheetData>
  <sheetProtection algorithmName="SHA-512" hashValue="Cju65cH3dJiAEthDL/4XgEbPlw9RIOgwXmvqu1cLX+TlEOCwiKnXw1grZF0dIxVc44g/GFpKsXcPxLyKm9QtnA==" saltValue="mvtpGNSC0nRKTIu+u43zNg==" spinCount="100000" sheet="1" formatColumns="0" formatRows="0"/>
  <mergeCells count="145">
    <mergeCell ref="Y67:Y68"/>
    <mergeCell ref="Z42:Z44"/>
    <mergeCell ref="Z45:Z47"/>
    <mergeCell ref="Z50:Z53"/>
    <mergeCell ref="Z63:Z65"/>
    <mergeCell ref="A48:G48"/>
    <mergeCell ref="B38:N38"/>
    <mergeCell ref="C57:C62"/>
    <mergeCell ref="A63:A65"/>
    <mergeCell ref="B63:B65"/>
    <mergeCell ref="P66:P68"/>
    <mergeCell ref="AG67:AG68"/>
    <mergeCell ref="N67:N68"/>
    <mergeCell ref="Q2:X2"/>
    <mergeCell ref="AE2:AF2"/>
    <mergeCell ref="A14:G14"/>
    <mergeCell ref="C71:E71"/>
    <mergeCell ref="X9:AG9"/>
    <mergeCell ref="AG6:AG8"/>
    <mergeCell ref="AG20:AG22"/>
    <mergeCell ref="AB7:AB8"/>
    <mergeCell ref="AE7:AF7"/>
    <mergeCell ref="X15:AG15"/>
    <mergeCell ref="AG17:AG19"/>
    <mergeCell ref="B6:B8"/>
    <mergeCell ref="C6:C8"/>
    <mergeCell ref="V6:V8"/>
    <mergeCell ref="X6:X8"/>
    <mergeCell ref="Y6:Y8"/>
    <mergeCell ref="D61:D62"/>
    <mergeCell ref="R7:S7"/>
    <mergeCell ref="T7:U7"/>
    <mergeCell ref="I7:J7"/>
    <mergeCell ref="G6:H6"/>
    <mergeCell ref="AG50:AG53"/>
    <mergeCell ref="D3:Y3"/>
    <mergeCell ref="A54:G54"/>
    <mergeCell ref="N57:N62"/>
    <mergeCell ref="N63:N65"/>
    <mergeCell ref="C63:C65"/>
    <mergeCell ref="A50:A53"/>
    <mergeCell ref="A45:A47"/>
    <mergeCell ref="B45:B47"/>
    <mergeCell ref="B49:N49"/>
    <mergeCell ref="A10:A13"/>
    <mergeCell ref="A17:A19"/>
    <mergeCell ref="B30:C30"/>
    <mergeCell ref="B10:B13"/>
    <mergeCell ref="X38:AG38"/>
    <mergeCell ref="X49:AG49"/>
    <mergeCell ref="Z39:Z41"/>
    <mergeCell ref="D4:AC4"/>
    <mergeCell ref="AB3:AF3"/>
    <mergeCell ref="Q6:Q8"/>
    <mergeCell ref="E6:F6"/>
    <mergeCell ref="E7:E8"/>
    <mergeCell ref="F7:F8"/>
    <mergeCell ref="AG31:AG33"/>
    <mergeCell ref="AG34:AG36"/>
    <mergeCell ref="A31:A33"/>
    <mergeCell ref="AG39:AG41"/>
    <mergeCell ref="AG42:AG44"/>
    <mergeCell ref="AG45:AG47"/>
    <mergeCell ref="Y57:Y62"/>
    <mergeCell ref="Y63:Y65"/>
    <mergeCell ref="D50:H50"/>
    <mergeCell ref="D51:H51"/>
    <mergeCell ref="D52:H52"/>
    <mergeCell ref="D53:H53"/>
    <mergeCell ref="AG57:AG62"/>
    <mergeCell ref="AG63:AG65"/>
    <mergeCell ref="V57:V62"/>
    <mergeCell ref="V63:V65"/>
    <mergeCell ref="A37:G37"/>
    <mergeCell ref="AG10:AG13"/>
    <mergeCell ref="AG27:AG29"/>
    <mergeCell ref="A24:A26"/>
    <mergeCell ref="AG24:AG26"/>
    <mergeCell ref="G5:N5"/>
    <mergeCell ref="A6:A8"/>
    <mergeCell ref="N6:N8"/>
    <mergeCell ref="A34:A36"/>
    <mergeCell ref="C34:C36"/>
    <mergeCell ref="X5:AG5"/>
    <mergeCell ref="A20:A22"/>
    <mergeCell ref="C20:C22"/>
    <mergeCell ref="B17:B19"/>
    <mergeCell ref="C17:C19"/>
    <mergeCell ref="B24:B26"/>
    <mergeCell ref="B27:B29"/>
    <mergeCell ref="A27:A29"/>
    <mergeCell ref="C27:C29"/>
    <mergeCell ref="C10:C13"/>
    <mergeCell ref="B23:C23"/>
    <mergeCell ref="A5:F5"/>
    <mergeCell ref="AC6:AF6"/>
    <mergeCell ref="AA7:AA8"/>
    <mergeCell ref="AA6:AB6"/>
    <mergeCell ref="AC7:AD7"/>
    <mergeCell ref="M6:M8"/>
    <mergeCell ref="B9:N9"/>
    <mergeCell ref="Z6:Z8"/>
    <mergeCell ref="Z10:Z13"/>
    <mergeCell ref="Z17:Z19"/>
    <mergeCell ref="Z20:Z22"/>
    <mergeCell ref="Z31:Z33"/>
    <mergeCell ref="Z34:Z36"/>
    <mergeCell ref="R6:U6"/>
    <mergeCell ref="B31:B33"/>
    <mergeCell ref="C31:C33"/>
    <mergeCell ref="B34:B36"/>
    <mergeCell ref="C24:C26"/>
    <mergeCell ref="B15:N15"/>
    <mergeCell ref="I6:L6"/>
    <mergeCell ref="G7:G8"/>
    <mergeCell ref="H7:H8"/>
    <mergeCell ref="D6:D8"/>
    <mergeCell ref="K7:L7"/>
    <mergeCell ref="Z24:Z26"/>
    <mergeCell ref="Z27:Z29"/>
    <mergeCell ref="B20:B22"/>
    <mergeCell ref="B16:C16"/>
    <mergeCell ref="C70:D70"/>
    <mergeCell ref="M67:M68"/>
    <mergeCell ref="Q67:Q68"/>
    <mergeCell ref="X67:X68"/>
    <mergeCell ref="B72:G72"/>
    <mergeCell ref="B50:B53"/>
    <mergeCell ref="B39:B41"/>
    <mergeCell ref="B42:B44"/>
    <mergeCell ref="A42:A44"/>
    <mergeCell ref="C50:C51"/>
    <mergeCell ref="C52:C53"/>
    <mergeCell ref="B57:B62"/>
    <mergeCell ref="B56:N56"/>
    <mergeCell ref="A55:G55"/>
    <mergeCell ref="A39:A41"/>
    <mergeCell ref="C39:C41"/>
    <mergeCell ref="C42:C44"/>
    <mergeCell ref="C45:C47"/>
    <mergeCell ref="B67:B68"/>
    <mergeCell ref="C67:D68"/>
    <mergeCell ref="C69:D69"/>
    <mergeCell ref="P70:P71"/>
    <mergeCell ref="V67:V68"/>
  </mergeCells>
  <conditionalFormatting sqref="AG3">
    <cfRule type="expression" dxfId="25" priority="7">
      <formula>ISBLANK($AG$3)</formula>
    </cfRule>
  </conditionalFormatting>
  <conditionalFormatting sqref="AA17:AA22 AA24:AA29 AA31:AA36 AA39:AA47 AA70:AA71 AA50:AA53 AA10:AA13 AA63:AA66">
    <cfRule type="expression" dxfId="24" priority="2">
      <formula>AND(ISNUMBER(AB10),ISBLANK(AA10))</formula>
    </cfRule>
  </conditionalFormatting>
  <printOptions horizontalCentered="1"/>
  <pageMargins left="0.11811023622047245" right="0.11811023622047245" top="0.15748031496062992" bottom="0.15748031496062992" header="0" footer="0"/>
  <pageSetup paperSize="9" scale="63" fitToHeight="0" orientation="landscape" r:id="rId1"/>
  <headerFooter>
    <oddFooter>&amp;L&amp;A&amp;C&amp;F&amp;R&amp;P/&amp;N</oddFooter>
  </headerFooter>
  <rowBreaks count="1" manualBreakCount="1">
    <brk id="37" max="31" man="1"/>
  </rowBreaks>
  <ignoredErrors>
    <ignoredError sqref="AB62" unlockedFormula="1"/>
    <ignoredError sqref="X30 X23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3A2C002-4CA6-4818-B87E-88D8687E3CCC}">
            <xm:f>$AC$72=BE_Annexe1C_NonNumeraires!$X$23</xm:f>
            <x14:dxf>
              <fill>
                <patternFill>
                  <bgColor theme="8"/>
                </patternFill>
              </fill>
            </x14:dxf>
          </x14:cfRule>
          <xm:sqref>AC72</xm:sqref>
        </x14:conditionalFormatting>
        <x14:conditionalFormatting xmlns:xm="http://schemas.microsoft.com/office/excel/2006/main">
          <x14:cfRule type="expression" priority="4" id="{D07C0308-2707-43E0-AA48-66DF5B37ACE8}">
            <xm:f>$AD$72=BE_Annexe1C_NonNumeraires!$X$41</xm:f>
            <x14:dxf>
              <fill>
                <patternFill>
                  <bgColor theme="8"/>
                </patternFill>
              </fill>
            </x14:dxf>
          </x14:cfRule>
          <xm:sqref>AD72</xm:sqref>
        </x14:conditionalFormatting>
        <x14:conditionalFormatting xmlns:xm="http://schemas.microsoft.com/office/excel/2006/main">
          <x14:cfRule type="expression" priority="3" id="{85DCCEB3-C2F2-4ECF-9F42-534F3C61A88A}">
            <xm:f>AND($AE$72+$AF$72=BE_Annexe1B_Recettes!$AD$52,$AE$72+$AF$72=BE_Annexe1C_NonNumeraires!$X$92)</xm:f>
            <x14:dxf>
              <fill>
                <patternFill>
                  <bgColor theme="8"/>
                </patternFill>
              </fill>
            </x14:dxf>
          </x14:cfRule>
          <xm:sqref>AE72:AF72</xm:sqref>
        </x14:conditionalFormatting>
        <x14:conditionalFormatting xmlns:xm="http://schemas.microsoft.com/office/excel/2006/main">
          <x14:cfRule type="expression" priority="148" id="{86D390B8-D67E-4FF0-A8CE-C0D050FD06E7}">
            <xm:f>INT($X$72)=INT(BE_Annexe1D_EtatRecapDepenses!$L$127)</xm:f>
            <x14:dxf>
              <fill>
                <patternFill>
                  <bgColor theme="8"/>
                </patternFill>
              </fill>
            </x14:dxf>
          </x14:cfRule>
          <xm:sqref>X72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0">
    <tabColor rgb="FFFFFFCC"/>
    <pageSetUpPr fitToPage="1"/>
  </sheetPr>
  <dimension ref="A1:AG65"/>
  <sheetViews>
    <sheetView showGridLines="0" topLeftCell="A2" zoomScaleNormal="100" zoomScaleSheetLayoutView="100" workbookViewId="0">
      <pane xSplit="5" ySplit="8" topLeftCell="F25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baseColWidth="10" defaultColWidth="11.42578125" defaultRowHeight="15" outlineLevelRow="1" outlineLevelCol="1" x14ac:dyDescent="0.25"/>
  <cols>
    <col min="1" max="1" width="5" style="1" customWidth="1"/>
    <col min="2" max="2" width="9.140625" style="1" hidden="1" customWidth="1" outlineLevel="1"/>
    <col min="3" max="3" width="23.85546875" style="1" customWidth="1" collapsed="1"/>
    <col min="4" max="4" width="18.42578125" style="1" customWidth="1"/>
    <col min="5" max="5" width="4" style="1" customWidth="1"/>
    <col min="6" max="6" width="23.5703125" style="1" customWidth="1" outlineLevel="1"/>
    <col min="7" max="9" width="9.85546875" style="1" customWidth="1" outlineLevel="1"/>
    <col min="10" max="12" width="9.28515625" style="1" customWidth="1"/>
    <col min="13" max="13" width="10.7109375" style="1" customWidth="1"/>
    <col min="14" max="14" width="7.140625" style="1" customWidth="1"/>
    <col min="15" max="17" width="9.85546875" style="34" hidden="1" customWidth="1" outlineLevel="1"/>
    <col min="18" max="18" width="1.7109375" style="34" customWidth="1" collapsed="1"/>
    <col min="19" max="19" width="7.7109375" style="34" customWidth="1"/>
    <col min="20" max="20" width="9.85546875" style="34" customWidth="1"/>
    <col min="21" max="22" width="9.85546875" style="34" hidden="1" customWidth="1" outlineLevel="1"/>
    <col min="23" max="23" width="7.140625" style="34" bestFit="1" customWidth="1" collapsed="1"/>
    <col min="24" max="24" width="1.7109375" style="1" customWidth="1"/>
    <col min="25" max="25" width="7.7109375" style="34" customWidth="1"/>
    <col min="26" max="26" width="10.7109375" style="1" customWidth="1"/>
    <col min="27" max="27" width="8.5703125" style="1" customWidth="1"/>
    <col min="28" max="28" width="15.28515625" style="1" bestFit="1" customWidth="1"/>
    <col min="29" max="30" width="9.28515625" style="1" customWidth="1"/>
    <col min="31" max="31" width="31.42578125" style="1" customWidth="1"/>
    <col min="32" max="32" width="2.85546875" customWidth="1"/>
    <col min="33" max="33" width="12.85546875" style="294" customWidth="1"/>
    <col min="34" max="16384" width="11.42578125" style="1"/>
  </cols>
  <sheetData>
    <row r="1" spans="1:33" ht="7.5" hidden="1" customHeight="1" outlineLevel="1" x14ac:dyDescent="0.25">
      <c r="B1" s="72" t="s">
        <v>67</v>
      </c>
      <c r="F1" s="72" t="s">
        <v>67</v>
      </c>
      <c r="G1" s="72" t="s">
        <v>67</v>
      </c>
      <c r="H1" s="72"/>
      <c r="I1" s="72"/>
      <c r="J1" s="72" t="s">
        <v>67</v>
      </c>
      <c r="K1" s="72" t="s">
        <v>67</v>
      </c>
      <c r="L1" s="72" t="s">
        <v>67</v>
      </c>
      <c r="M1" s="72" t="s">
        <v>67</v>
      </c>
      <c r="N1" s="72" t="s">
        <v>67</v>
      </c>
      <c r="O1" s="72" t="s">
        <v>67</v>
      </c>
      <c r="P1" s="72" t="s">
        <v>67</v>
      </c>
      <c r="Q1" s="72" t="s">
        <v>67</v>
      </c>
      <c r="R1" s="460"/>
      <c r="S1" s="460"/>
      <c r="T1" s="460"/>
      <c r="U1" s="72" t="s">
        <v>67</v>
      </c>
      <c r="V1" s="72" t="s">
        <v>67</v>
      </c>
      <c r="W1" s="460"/>
      <c r="Y1" s="460"/>
      <c r="AG1"/>
    </row>
    <row r="2" spans="1:33" ht="21" customHeight="1" collapsed="1" x14ac:dyDescent="0.25">
      <c r="A2" s="529"/>
      <c r="B2" s="1777" t="s">
        <v>222</v>
      </c>
      <c r="C2" s="1777"/>
      <c r="D2" s="721" t="s">
        <v>217</v>
      </c>
      <c r="O2" s="1"/>
      <c r="P2" s="1"/>
      <c r="Q2" s="1"/>
      <c r="R2" s="1"/>
      <c r="S2" s="1"/>
      <c r="T2" s="1"/>
      <c r="U2" s="1"/>
      <c r="V2" s="1"/>
      <c r="W2" s="1"/>
      <c r="Y2" s="1"/>
      <c r="AA2" s="533"/>
      <c r="AC2" s="538" t="s">
        <v>214</v>
      </c>
      <c r="AD2" s="539" t="s">
        <v>215</v>
      </c>
      <c r="AE2" s="540">
        <f>BP_Annexe1A_Depenses!K2</f>
        <v>45608</v>
      </c>
      <c r="AF2" s="1"/>
    </row>
    <row r="3" spans="1:33" ht="15" customHeight="1" x14ac:dyDescent="0.25">
      <c r="A3" s="530"/>
      <c r="B3" s="1773" t="s">
        <v>468</v>
      </c>
      <c r="C3" s="1773"/>
      <c r="D3" s="1773"/>
      <c r="E3" s="1775">
        <f>BE_Annexe1A_Depenses!$D$3</f>
        <v>0</v>
      </c>
      <c r="F3" s="1775"/>
      <c r="G3" s="1775"/>
      <c r="H3" s="1775"/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3" t="s">
        <v>466</v>
      </c>
      <c r="AB3" s="1773"/>
      <c r="AC3" s="1773"/>
      <c r="AD3" s="1773"/>
      <c r="AE3" s="532">
        <f>BE_Annexe1A_Depenses!AG3</f>
        <v>0</v>
      </c>
      <c r="AF3" s="1"/>
      <c r="AG3" s="1"/>
    </row>
    <row r="4" spans="1:33" s="485" customFormat="1" ht="15" customHeight="1" x14ac:dyDescent="0.25">
      <c r="A4" s="530"/>
      <c r="B4" s="543"/>
      <c r="C4" s="1341" t="s">
        <v>497</v>
      </c>
      <c r="D4" s="1570">
        <f>BP_Annexe1A_Depenses!$D$4</f>
        <v>0</v>
      </c>
      <c r="E4" s="1570"/>
      <c r="F4" s="1570"/>
      <c r="G4" s="1570"/>
      <c r="H4" s="1570"/>
      <c r="I4" s="1570"/>
      <c r="J4" s="1570"/>
      <c r="K4" s="1570"/>
      <c r="L4" s="1570"/>
      <c r="M4" s="1570"/>
      <c r="N4" s="1570"/>
      <c r="O4" s="1570"/>
      <c r="P4" s="1570"/>
      <c r="Q4" s="1570"/>
      <c r="R4" s="1570"/>
      <c r="S4" s="1570"/>
      <c r="T4" s="1570"/>
      <c r="U4" s="1570"/>
      <c r="V4" s="1570"/>
      <c r="W4" s="1570"/>
      <c r="X4" s="1570"/>
      <c r="Y4" s="1570"/>
      <c r="Z4" s="1570"/>
      <c r="AA4" s="1570"/>
      <c r="AB4" s="1570"/>
      <c r="AC4" s="1570"/>
      <c r="AD4" s="551"/>
      <c r="AE4" s="542"/>
    </row>
    <row r="5" spans="1:33" ht="15" customHeight="1" thickBot="1" x14ac:dyDescent="0.3">
      <c r="A5" s="2117" t="s">
        <v>108</v>
      </c>
      <c r="B5" s="2118"/>
      <c r="C5" s="2118"/>
      <c r="D5" s="2118"/>
      <c r="E5" s="2119"/>
      <c r="F5" s="2117" t="s">
        <v>107</v>
      </c>
      <c r="G5" s="2118"/>
      <c r="H5" s="2118"/>
      <c r="I5" s="2118"/>
      <c r="J5" s="2118"/>
      <c r="K5" s="2118"/>
      <c r="L5" s="2119"/>
      <c r="M5" s="422"/>
      <c r="N5" s="422"/>
      <c r="O5" s="422"/>
      <c r="P5" s="422"/>
      <c r="Q5" s="422"/>
      <c r="R5" s="422"/>
      <c r="S5" s="80"/>
      <c r="T5" s="466"/>
      <c r="U5" s="466"/>
      <c r="V5" s="466"/>
      <c r="W5" s="80"/>
      <c r="X5" s="96"/>
      <c r="Y5" s="484"/>
      <c r="Z5" s="2143" t="s">
        <v>493</v>
      </c>
      <c r="AA5" s="2144"/>
      <c r="AB5" s="2144"/>
      <c r="AC5" s="2144"/>
      <c r="AD5" s="2144"/>
      <c r="AE5" s="2145"/>
    </row>
    <row r="6" spans="1:33" ht="14.45" customHeight="1" x14ac:dyDescent="0.25">
      <c r="A6" s="2012" t="s">
        <v>0</v>
      </c>
      <c r="B6" s="1728" t="s">
        <v>10</v>
      </c>
      <c r="C6" s="2018" t="s">
        <v>154</v>
      </c>
      <c r="D6" s="2146"/>
      <c r="E6" s="2022"/>
      <c r="F6" s="2018" t="s">
        <v>410</v>
      </c>
      <c r="G6" s="2146"/>
      <c r="H6" s="2146"/>
      <c r="I6" s="2146"/>
      <c r="J6" s="2022"/>
      <c r="K6" s="2017" t="s">
        <v>409</v>
      </c>
      <c r="L6" s="2018"/>
      <c r="M6" s="2147" t="s">
        <v>186</v>
      </c>
      <c r="N6" s="2022" t="s">
        <v>1</v>
      </c>
      <c r="O6" s="1758" t="s">
        <v>38</v>
      </c>
      <c r="P6" s="1758"/>
      <c r="Q6" s="1758"/>
      <c r="R6" s="461"/>
      <c r="S6" s="80"/>
      <c r="T6" s="1756" t="s">
        <v>70</v>
      </c>
      <c r="U6" s="2149" t="s">
        <v>409</v>
      </c>
      <c r="V6" s="2150"/>
      <c r="W6" s="2149" t="s">
        <v>1</v>
      </c>
      <c r="Y6" s="484"/>
      <c r="Z6" s="1694" t="s">
        <v>494</v>
      </c>
      <c r="AA6" s="2093" t="s">
        <v>1</v>
      </c>
      <c r="AB6" s="846" t="s">
        <v>410</v>
      </c>
      <c r="AC6" s="2142" t="s">
        <v>409</v>
      </c>
      <c r="AD6" s="2142"/>
      <c r="AE6" s="2079" t="s">
        <v>528</v>
      </c>
    </row>
    <row r="7" spans="1:33" ht="56.25" x14ac:dyDescent="0.25">
      <c r="A7" s="2014"/>
      <c r="B7" s="1729"/>
      <c r="C7" s="28" t="s">
        <v>66</v>
      </c>
      <c r="D7" s="28" t="s">
        <v>52</v>
      </c>
      <c r="E7" s="30" t="s">
        <v>0</v>
      </c>
      <c r="F7" s="858" t="s">
        <v>119</v>
      </c>
      <c r="G7" s="28" t="s">
        <v>29</v>
      </c>
      <c r="H7" s="1108" t="s">
        <v>455</v>
      </c>
      <c r="I7" s="1108" t="s">
        <v>454</v>
      </c>
      <c r="J7" s="28" t="s">
        <v>28</v>
      </c>
      <c r="K7" s="28" t="s">
        <v>430</v>
      </c>
      <c r="L7" s="29" t="s">
        <v>260</v>
      </c>
      <c r="M7" s="2148"/>
      <c r="N7" s="2022"/>
      <c r="O7" s="669" t="s">
        <v>35</v>
      </c>
      <c r="P7" s="669" t="s">
        <v>36</v>
      </c>
      <c r="Q7" s="669" t="s">
        <v>37</v>
      </c>
      <c r="R7" s="461"/>
      <c r="S7" s="80"/>
      <c r="T7" s="1757"/>
      <c r="U7" s="670" t="s">
        <v>151</v>
      </c>
      <c r="V7" s="671" t="s">
        <v>260</v>
      </c>
      <c r="W7" s="2149"/>
      <c r="Y7" s="484"/>
      <c r="Z7" s="1757"/>
      <c r="AA7" s="2008"/>
      <c r="AB7" s="847" t="s">
        <v>28</v>
      </c>
      <c r="AC7" s="847" t="s">
        <v>428</v>
      </c>
      <c r="AD7" s="847" t="s">
        <v>407</v>
      </c>
      <c r="AE7" s="2080"/>
    </row>
    <row r="8" spans="1:33" x14ac:dyDescent="0.25">
      <c r="A8" s="141" t="s">
        <v>30</v>
      </c>
      <c r="B8" s="1588" t="s">
        <v>168</v>
      </c>
      <c r="C8" s="1589"/>
      <c r="D8" s="1589"/>
      <c r="E8" s="1589"/>
      <c r="F8" s="1589"/>
      <c r="G8" s="1589"/>
      <c r="H8" s="1589"/>
      <c r="I8" s="1589"/>
      <c r="J8" s="1589"/>
      <c r="K8" s="1589"/>
      <c r="L8" s="1589"/>
      <c r="M8" s="1589"/>
      <c r="N8" s="1589"/>
      <c r="O8" s="1589"/>
      <c r="P8" s="1589"/>
      <c r="Q8" s="1672"/>
      <c r="R8" s="462"/>
      <c r="S8" s="80"/>
      <c r="T8" s="676"/>
      <c r="U8" s="676"/>
      <c r="V8" s="676"/>
      <c r="W8" s="608"/>
      <c r="Y8" s="484"/>
      <c r="Z8" s="2134"/>
      <c r="AA8" s="2135"/>
      <c r="AB8" s="2135"/>
      <c r="AC8" s="2135"/>
      <c r="AD8" s="2135"/>
      <c r="AE8" s="2136"/>
      <c r="AF8" s="235"/>
    </row>
    <row r="9" spans="1:33" x14ac:dyDescent="0.25">
      <c r="A9" s="10" t="s">
        <v>39</v>
      </c>
      <c r="B9" s="1695" t="s">
        <v>33</v>
      </c>
      <c r="C9" s="1696"/>
      <c r="D9" s="1696"/>
      <c r="E9" s="1696"/>
      <c r="F9" s="1696"/>
      <c r="G9" s="1725"/>
      <c r="H9" s="1239"/>
      <c r="I9" s="1239"/>
      <c r="J9" s="2">
        <f>IF(ISBLANK(BP_Annexe1B_Recettes!J9),"",BP_Annexe1B_Recettes!J9)</f>
        <v>0</v>
      </c>
      <c r="K9" s="431"/>
      <c r="L9" s="432"/>
      <c r="M9" s="15">
        <f>IF(ISBLANK(BP_Annexe1B_Recettes!M9),"",BP_Annexe1B_Recettes!M9)</f>
        <v>0</v>
      </c>
      <c r="N9" s="12" t="str">
        <f>IF(ISBLANK(BP_Annexe1B_Recettes!N9),"",BP_Annexe1B_Recettes!N9)</f>
        <v/>
      </c>
      <c r="O9" s="139">
        <f>IF(ISBLANK(BP_Annexe1B_Recettes!O9),"",BP_Annexe1B_Recettes!O9)</f>
        <v>0</v>
      </c>
      <c r="P9" s="139">
        <f>IF(ISBLANK(BP_Annexe1B_Recettes!P9),"",BP_Annexe1B_Recettes!P9)</f>
        <v>0</v>
      </c>
      <c r="Q9" s="35"/>
      <c r="R9" s="463"/>
      <c r="S9" s="80"/>
      <c r="T9" s="15">
        <f>IF(ISBLANK(BP_Annexe1B_Recettes!T9),"",BP_Annexe1B_Recettes!T9)</f>
        <v>0</v>
      </c>
      <c r="U9" s="431" t="str">
        <f>IF(ISBLANK(BP_Annexe1B_Recettes!U9),"",BP_Annexe1B_Recettes!U9)</f>
        <v/>
      </c>
      <c r="V9" s="432" t="str">
        <f>IF(ISBLANK(BP_Annexe1B_Recettes!V9),"",BP_Annexe1B_Recettes!V9)</f>
        <v/>
      </c>
      <c r="W9" s="639" t="str">
        <f>IF(ISBLANK(BP_Annexe1B_Recettes!W9),"",BP_Annexe1B_Recettes!W9)</f>
        <v/>
      </c>
      <c r="Y9" s="484"/>
      <c r="Z9" s="1127">
        <f>SUM(Z10:Z19)</f>
        <v>0</v>
      </c>
      <c r="AA9" s="1128" t="e">
        <f>Z9/$Z$52</f>
        <v>#DIV/0!</v>
      </c>
      <c r="AB9" s="1192">
        <f>SUM(AB10:AB19)</f>
        <v>0</v>
      </c>
      <c r="AC9" s="1193"/>
      <c r="AD9" s="1193"/>
      <c r="AE9" s="1194"/>
      <c r="AF9" s="235"/>
    </row>
    <row r="10" spans="1:33" ht="11.1" customHeight="1" x14ac:dyDescent="0.25">
      <c r="A10" s="1998" t="s">
        <v>40</v>
      </c>
      <c r="B10" s="1582">
        <v>74</v>
      </c>
      <c r="C10" s="2120" t="s">
        <v>43</v>
      </c>
      <c r="D10" s="73" t="str">
        <f>IF(ISBLANK(BP_Annexe1B_Recettes!D10),"",BP_Annexe1B_Recettes!D10)</f>
        <v/>
      </c>
      <c r="E10" s="18" t="str">
        <f>IF(ISBLANK(BP_Annexe1B_Recettes!E10),"",BP_Annexe1B_Recettes!E10)</f>
        <v/>
      </c>
      <c r="F10" s="18" t="str">
        <f>IF(ISBLANK(BP_Annexe1B_Recettes!F10),"",BP_Annexe1B_Recettes!F10)</f>
        <v/>
      </c>
      <c r="G10" s="18" t="str">
        <f>IF(ISBLANK(BP_Annexe1B_Recettes!G10),"",BP_Annexe1B_Recettes!G10)</f>
        <v/>
      </c>
      <c r="H10" s="211" t="str">
        <f>IF(ISBLANK(BP_Annexe1B_Recettes!H10),"",BP_Annexe1B_Recettes!H10)</f>
        <v/>
      </c>
      <c r="I10" s="1253" t="str">
        <f>IF(ISBLANK(BP_Annexe1B_Recettes!I10),"",BP_Annexe1B_Recettes!I10)</f>
        <v/>
      </c>
      <c r="J10" s="1256" t="str">
        <f>IF(ISBLANK(BP_Annexe1B_Recettes!J10),"",BP_Annexe1B_Recettes!J10)</f>
        <v/>
      </c>
      <c r="K10" s="9"/>
      <c r="L10" s="23"/>
      <c r="M10" s="678" t="str">
        <f>IF(ISBLANK(BP_Annexe1B_Recettes!M10),"",BP_Annexe1B_Recettes!M10)</f>
        <v/>
      </c>
      <c r="N10" s="479" t="str">
        <f>IF(ISBLANK(BP_Annexe1B_Recettes!N10),"",BP_Annexe1B_Recettes!N10)</f>
        <v/>
      </c>
      <c r="O10" s="60"/>
      <c r="P10" s="104" t="str">
        <f>IF(ISBLANK(BP_Annexe1B_Recettes!P10),"",BP_Annexe1B_Recettes!P10)</f>
        <v/>
      </c>
      <c r="Q10" s="18" t="str">
        <f>IF(ISBLANK(BP_Annexe1B_Recettes!Q10),"",BP_Annexe1B_Recettes!Q10)</f>
        <v/>
      </c>
      <c r="R10" s="440"/>
      <c r="S10" s="80"/>
      <c r="T10" s="600" t="str">
        <f>IF(ISBLANK(BP_Annexe1B_Recettes!T10),"",BP_Annexe1B_Recettes!T10)</f>
        <v/>
      </c>
      <c r="U10" s="732" t="str">
        <f>IF(ISBLANK(BP_Annexe1B_Recettes!U10),"",BP_Annexe1B_Recettes!U10)</f>
        <v/>
      </c>
      <c r="V10" s="860" t="str">
        <f>IF(ISBLANK(BP_Annexe1B_Recettes!V10),"",BP_Annexe1B_Recettes!V10)</f>
        <v/>
      </c>
      <c r="W10" s="672" t="str">
        <f>IF(ISBLANK(BP_Annexe1B_Recettes!W10),"",BP_Annexe1B_Recettes!W10)</f>
        <v/>
      </c>
      <c r="Y10" s="484"/>
      <c r="Z10" s="1114" t="str">
        <f>IF(SUM(AB10:AD10)=0,"",ROUNDUP(SUM(AB10,AD10),2))</f>
        <v/>
      </c>
      <c r="AA10" s="1195" t="str">
        <f t="shared" ref="AA10:AA19" si="0">IF(Z10="","",Z10/$Z$52)</f>
        <v/>
      </c>
      <c r="AB10" s="1196"/>
      <c r="AC10" s="1197"/>
      <c r="AD10" s="1198"/>
      <c r="AE10" s="2057"/>
      <c r="AF10" s="235"/>
    </row>
    <row r="11" spans="1:33" ht="11.1" customHeight="1" x14ac:dyDescent="0.25">
      <c r="A11" s="1999"/>
      <c r="B11" s="1583"/>
      <c r="C11" s="2005"/>
      <c r="D11" s="44" t="str">
        <f>IF(ISBLANK(BP_Annexe1B_Recettes!D11),"",BP_Annexe1B_Recettes!D11)</f>
        <v/>
      </c>
      <c r="E11" s="42" t="str">
        <f>IF(ISBLANK(BP_Annexe1B_Recettes!E11),"",BP_Annexe1B_Recettes!E11)</f>
        <v/>
      </c>
      <c r="F11" s="42" t="str">
        <f>IF(ISBLANK(BP_Annexe1B_Recettes!F11),"",BP_Annexe1B_Recettes!F11)</f>
        <v/>
      </c>
      <c r="G11" s="42" t="str">
        <f>IF(ISBLANK(BP_Annexe1B_Recettes!G11),"",BP_Annexe1B_Recettes!G11)</f>
        <v/>
      </c>
      <c r="H11" s="213" t="str">
        <f>IF(ISBLANK(BP_Annexe1B_Recettes!H11),"",BP_Annexe1B_Recettes!H11)</f>
        <v/>
      </c>
      <c r="I11" s="1254" t="str">
        <f>IF(ISBLANK(BP_Annexe1B_Recettes!I11),"",BP_Annexe1B_Recettes!I11)</f>
        <v/>
      </c>
      <c r="J11" s="1257" t="str">
        <f>IF(ISBLANK(BP_Annexe1B_Recettes!J11),"",BP_Annexe1B_Recettes!J11)</f>
        <v/>
      </c>
      <c r="K11" s="38"/>
      <c r="L11" s="67"/>
      <c r="M11" s="679" t="str">
        <f>IF(ISBLANK(BP_Annexe1B_Recettes!M11),"",BP_Annexe1B_Recettes!M11)</f>
        <v/>
      </c>
      <c r="N11" s="480" t="str">
        <f>IF(ISBLANK(BP_Annexe1B_Recettes!N11),"",BP_Annexe1B_Recettes!N11)</f>
        <v/>
      </c>
      <c r="O11" s="63"/>
      <c r="P11" s="105" t="str">
        <f>IF(ISBLANK(BP_Annexe1B_Recettes!P11),"",BP_Annexe1B_Recettes!P11)</f>
        <v/>
      </c>
      <c r="Q11" s="42" t="str">
        <f>IF(ISBLANK(BP_Annexe1B_Recettes!Q11),"",BP_Annexe1B_Recettes!Q11)</f>
        <v/>
      </c>
      <c r="R11" s="440"/>
      <c r="S11" s="80"/>
      <c r="T11" s="601" t="str">
        <f>IF(ISBLANK(BP_Annexe1B_Recettes!T11),"",BP_Annexe1B_Recettes!T11)</f>
        <v/>
      </c>
      <c r="U11" s="733" t="str">
        <f>IF(ISBLANK(BP_Annexe1B_Recettes!U11),"",BP_Annexe1B_Recettes!U11)</f>
        <v/>
      </c>
      <c r="V11" s="861" t="str">
        <f>IF(ISBLANK(BP_Annexe1B_Recettes!V11),"",BP_Annexe1B_Recettes!V11)</f>
        <v/>
      </c>
      <c r="W11" s="673" t="str">
        <f>IF(ISBLANK(BP_Annexe1B_Recettes!W11),"",BP_Annexe1B_Recettes!W11)</f>
        <v/>
      </c>
      <c r="Y11" s="484"/>
      <c r="Z11" s="1117" t="str">
        <f t="shared" ref="Z11:Z19" si="1">IF(SUM(AB11:AD11)=0,"",ROUNDUP(SUM(AB11,AD11),2))</f>
        <v/>
      </c>
      <c r="AA11" s="1195" t="str">
        <f t="shared" si="0"/>
        <v/>
      </c>
      <c r="AB11" s="1199"/>
      <c r="AC11" s="1200"/>
      <c r="AD11" s="1201"/>
      <c r="AE11" s="2057"/>
      <c r="AF11" s="235"/>
    </row>
    <row r="12" spans="1:33" ht="11.1" customHeight="1" x14ac:dyDescent="0.25">
      <c r="A12" s="1998" t="s">
        <v>41</v>
      </c>
      <c r="B12" s="1583"/>
      <c r="C12" s="2120" t="s">
        <v>45</v>
      </c>
      <c r="D12" s="73" t="str">
        <f>IF(ISBLANK(BP_Annexe1B_Recettes!D12),"",BP_Annexe1B_Recettes!D12)</f>
        <v/>
      </c>
      <c r="E12" s="18" t="str">
        <f>IF(ISBLANK(BP_Annexe1B_Recettes!E12),"",BP_Annexe1B_Recettes!E12)</f>
        <v/>
      </c>
      <c r="F12" s="18" t="str">
        <f>IF(ISBLANK(BP_Annexe1B_Recettes!F12),"",BP_Annexe1B_Recettes!F12)</f>
        <v/>
      </c>
      <c r="G12" s="18" t="str">
        <f>IF(ISBLANK(BP_Annexe1B_Recettes!G12),"",BP_Annexe1B_Recettes!G12)</f>
        <v/>
      </c>
      <c r="H12" s="211" t="str">
        <f>IF(ISBLANK(BP_Annexe1B_Recettes!H12),"",BP_Annexe1B_Recettes!H12)</f>
        <v/>
      </c>
      <c r="I12" s="1253" t="str">
        <f>IF(ISBLANK(BP_Annexe1B_Recettes!I12),"",BP_Annexe1B_Recettes!I12)</f>
        <v/>
      </c>
      <c r="J12" s="1256" t="str">
        <f>IF(ISBLANK(BP_Annexe1B_Recettes!J12),"",BP_Annexe1B_Recettes!J12)</f>
        <v/>
      </c>
      <c r="K12" s="9"/>
      <c r="L12" s="23"/>
      <c r="M12" s="678" t="str">
        <f>IF(ISBLANK(BP_Annexe1B_Recettes!M12),"",BP_Annexe1B_Recettes!M12)</f>
        <v/>
      </c>
      <c r="N12" s="479" t="str">
        <f>IF(ISBLANK(BP_Annexe1B_Recettes!N12),"",BP_Annexe1B_Recettes!N12)</f>
        <v/>
      </c>
      <c r="O12" s="60"/>
      <c r="P12" s="104" t="str">
        <f>IF(ISBLANK(BP_Annexe1B_Recettes!P12),"",BP_Annexe1B_Recettes!P12)</f>
        <v/>
      </c>
      <c r="Q12" s="18" t="str">
        <f>IF(ISBLANK(BP_Annexe1B_Recettes!Q12),"",BP_Annexe1B_Recettes!Q12)</f>
        <v/>
      </c>
      <c r="R12" s="440"/>
      <c r="S12" s="80"/>
      <c r="T12" s="600" t="str">
        <f>IF(ISBLANK(BP_Annexe1B_Recettes!T12),"",BP_Annexe1B_Recettes!T12)</f>
        <v/>
      </c>
      <c r="U12" s="732" t="str">
        <f>IF(ISBLANK(BP_Annexe1B_Recettes!U12),"",BP_Annexe1B_Recettes!U12)</f>
        <v/>
      </c>
      <c r="V12" s="860" t="str">
        <f>IF(ISBLANK(BP_Annexe1B_Recettes!V12),"",BP_Annexe1B_Recettes!V12)</f>
        <v/>
      </c>
      <c r="W12" s="672" t="str">
        <f>IF(ISBLANK(BP_Annexe1B_Recettes!W12),"",BP_Annexe1B_Recettes!W12)</f>
        <v/>
      </c>
      <c r="Y12" s="484"/>
      <c r="Z12" s="1114" t="str">
        <f t="shared" si="1"/>
        <v/>
      </c>
      <c r="AA12" s="1195" t="str">
        <f t="shared" si="0"/>
        <v/>
      </c>
      <c r="AB12" s="1196"/>
      <c r="AC12" s="1197"/>
      <c r="AD12" s="1198"/>
      <c r="AE12" s="2057"/>
      <c r="AF12" s="235"/>
    </row>
    <row r="13" spans="1:33" ht="11.1" customHeight="1" x14ac:dyDescent="0.25">
      <c r="A13" s="2000"/>
      <c r="B13" s="1583"/>
      <c r="C13" s="2034"/>
      <c r="D13" s="43" t="str">
        <f>IF(ISBLANK(BP_Annexe1B_Recettes!D13),"",BP_Annexe1B_Recettes!D13)</f>
        <v/>
      </c>
      <c r="E13" s="18" t="str">
        <f>IF(ISBLANK(BP_Annexe1B_Recettes!E13),"",BP_Annexe1B_Recettes!E13)</f>
        <v/>
      </c>
      <c r="F13" s="18" t="str">
        <f>IF(ISBLANK(BP_Annexe1B_Recettes!F13),"",BP_Annexe1B_Recettes!F13)</f>
        <v/>
      </c>
      <c r="G13" s="18" t="str">
        <f>IF(ISBLANK(BP_Annexe1B_Recettes!G13),"",BP_Annexe1B_Recettes!G13)</f>
        <v/>
      </c>
      <c r="H13" s="211" t="str">
        <f>IF(ISBLANK(BP_Annexe1B_Recettes!H13),"",BP_Annexe1B_Recettes!H13)</f>
        <v/>
      </c>
      <c r="I13" s="1253" t="str">
        <f>IF(ISBLANK(BP_Annexe1B_Recettes!I13),"",BP_Annexe1B_Recettes!I13)</f>
        <v/>
      </c>
      <c r="J13" s="1256" t="str">
        <f>IF(ISBLANK(BP_Annexe1B_Recettes!J13),"",BP_Annexe1B_Recettes!J13)</f>
        <v/>
      </c>
      <c r="K13" s="9"/>
      <c r="L13" s="23"/>
      <c r="M13" s="678" t="str">
        <f>IF(ISBLANK(BP_Annexe1B_Recettes!M13),"",BP_Annexe1B_Recettes!M13)</f>
        <v/>
      </c>
      <c r="N13" s="479" t="str">
        <f>IF(ISBLANK(BP_Annexe1B_Recettes!N13),"",BP_Annexe1B_Recettes!N13)</f>
        <v/>
      </c>
      <c r="O13" s="60"/>
      <c r="P13" s="104" t="str">
        <f>IF(ISBLANK(BP_Annexe1B_Recettes!P13),"",BP_Annexe1B_Recettes!P13)</f>
        <v/>
      </c>
      <c r="Q13" s="18" t="str">
        <f>IF(ISBLANK(BP_Annexe1B_Recettes!Q13),"",BP_Annexe1B_Recettes!Q13)</f>
        <v/>
      </c>
      <c r="R13" s="440"/>
      <c r="S13" s="80"/>
      <c r="T13" s="600" t="str">
        <f>IF(ISBLANK(BP_Annexe1B_Recettes!T13),"",BP_Annexe1B_Recettes!T13)</f>
        <v/>
      </c>
      <c r="U13" s="732" t="str">
        <f>IF(ISBLANK(BP_Annexe1B_Recettes!U13),"",BP_Annexe1B_Recettes!U13)</f>
        <v/>
      </c>
      <c r="V13" s="860" t="str">
        <f>IF(ISBLANK(BP_Annexe1B_Recettes!V13),"",BP_Annexe1B_Recettes!V13)</f>
        <v/>
      </c>
      <c r="W13" s="672" t="str">
        <f>IF(ISBLANK(BP_Annexe1B_Recettes!W13),"",BP_Annexe1B_Recettes!W13)</f>
        <v/>
      </c>
      <c r="Y13" s="484"/>
      <c r="Z13" s="1114" t="str">
        <f t="shared" si="1"/>
        <v/>
      </c>
      <c r="AA13" s="1195" t="str">
        <f t="shared" si="0"/>
        <v/>
      </c>
      <c r="AB13" s="1196"/>
      <c r="AC13" s="1197"/>
      <c r="AD13" s="1198"/>
      <c r="AE13" s="2057"/>
      <c r="AF13" s="235"/>
    </row>
    <row r="14" spans="1:33" ht="11.1" customHeight="1" x14ac:dyDescent="0.25">
      <c r="A14" s="1998" t="s">
        <v>42</v>
      </c>
      <c r="B14" s="1583"/>
      <c r="C14" s="2113" t="s">
        <v>46</v>
      </c>
      <c r="D14" s="74" t="str">
        <f>IF(ISBLANK(BP_Annexe1B_Recettes!D14),"",BP_Annexe1B_Recettes!D14)</f>
        <v/>
      </c>
      <c r="E14" s="33" t="str">
        <f>IF(ISBLANK(BP_Annexe1B_Recettes!E14),"",BP_Annexe1B_Recettes!E14)</f>
        <v/>
      </c>
      <c r="F14" s="33" t="str">
        <f>IF(ISBLANK(BP_Annexe1B_Recettes!F14),"",BP_Annexe1B_Recettes!F14)</f>
        <v/>
      </c>
      <c r="G14" s="33" t="str">
        <f>IF(ISBLANK(BP_Annexe1B_Recettes!G14),"",BP_Annexe1B_Recettes!G14)</f>
        <v/>
      </c>
      <c r="H14" s="361" t="str">
        <f>IF(ISBLANK(BP_Annexe1B_Recettes!H14),"",BP_Annexe1B_Recettes!H14)</f>
        <v/>
      </c>
      <c r="I14" s="1255" t="str">
        <f>IF(ISBLANK(BP_Annexe1B_Recettes!I14),"",BP_Annexe1B_Recettes!I14)</f>
        <v/>
      </c>
      <c r="J14" s="1258" t="str">
        <f>IF(ISBLANK(BP_Annexe1B_Recettes!J14),"",BP_Annexe1B_Recettes!J14)</f>
        <v/>
      </c>
      <c r="K14" s="25"/>
      <c r="L14" s="68"/>
      <c r="M14" s="680" t="str">
        <f>IF(ISBLANK(BP_Annexe1B_Recettes!M14),"",BP_Annexe1B_Recettes!M14)</f>
        <v/>
      </c>
      <c r="N14" s="478" t="str">
        <f>IF(ISBLANK(BP_Annexe1B_Recettes!N14),"",BP_Annexe1B_Recettes!N14)</f>
        <v/>
      </c>
      <c r="O14" s="106" t="str">
        <f>IF(ISBLANK(BP_Annexe1B_Recettes!O14),"",BP_Annexe1B_Recettes!O14)</f>
        <v/>
      </c>
      <c r="P14" s="106" t="str">
        <f>IF(ISBLANK(BP_Annexe1B_Recettes!P14),"",BP_Annexe1B_Recettes!P14)</f>
        <v/>
      </c>
      <c r="Q14" s="33" t="str">
        <f>IF(ISBLANK(BP_Annexe1B_Recettes!Q14),"",BP_Annexe1B_Recettes!Q14)</f>
        <v/>
      </c>
      <c r="R14" s="440"/>
      <c r="S14" s="80"/>
      <c r="T14" s="599" t="str">
        <f>IF(ISBLANK(BP_Annexe1B_Recettes!T14),"",BP_Annexe1B_Recettes!T14)</f>
        <v/>
      </c>
      <c r="U14" s="734" t="str">
        <f>IF(ISBLANK(BP_Annexe1B_Recettes!U14),"",BP_Annexe1B_Recettes!U14)</f>
        <v/>
      </c>
      <c r="V14" s="862" t="str">
        <f>IF(ISBLANK(BP_Annexe1B_Recettes!V14),"",BP_Annexe1B_Recettes!V14)</f>
        <v/>
      </c>
      <c r="W14" s="674" t="str">
        <f>IF(ISBLANK(BP_Annexe1B_Recettes!W14),"",BP_Annexe1B_Recettes!W14)</f>
        <v/>
      </c>
      <c r="Y14" s="484"/>
      <c r="Z14" s="1109" t="str">
        <f t="shared" si="1"/>
        <v/>
      </c>
      <c r="AA14" s="1195" t="str">
        <f t="shared" si="0"/>
        <v/>
      </c>
      <c r="AB14" s="1202"/>
      <c r="AC14" s="1203"/>
      <c r="AD14" s="1204"/>
      <c r="AE14" s="2057"/>
      <c r="AF14" s="235"/>
    </row>
    <row r="15" spans="1:33" ht="11.1" customHeight="1" x14ac:dyDescent="0.25">
      <c r="A15" s="1999"/>
      <c r="B15" s="1583"/>
      <c r="C15" s="2113"/>
      <c r="D15" s="43" t="str">
        <f>IF(ISBLANK(BP_Annexe1B_Recettes!D15),"",BP_Annexe1B_Recettes!D15)</f>
        <v/>
      </c>
      <c r="E15" s="18" t="str">
        <f>IF(ISBLANK(BP_Annexe1B_Recettes!E15),"",BP_Annexe1B_Recettes!E15)</f>
        <v/>
      </c>
      <c r="F15" s="18" t="str">
        <f>IF(ISBLANK(BP_Annexe1B_Recettes!F15),"",BP_Annexe1B_Recettes!F15)</f>
        <v/>
      </c>
      <c r="G15" s="18" t="str">
        <f>IF(ISBLANK(BP_Annexe1B_Recettes!G15),"",BP_Annexe1B_Recettes!G15)</f>
        <v/>
      </c>
      <c r="H15" s="211" t="str">
        <f>IF(ISBLANK(BP_Annexe1B_Recettes!H15),"",BP_Annexe1B_Recettes!H15)</f>
        <v/>
      </c>
      <c r="I15" s="1253" t="str">
        <f>IF(ISBLANK(BP_Annexe1B_Recettes!I15),"",BP_Annexe1B_Recettes!I15)</f>
        <v/>
      </c>
      <c r="J15" s="1256" t="str">
        <f>IF(ISBLANK(BP_Annexe1B_Recettes!J15),"",BP_Annexe1B_Recettes!J15)</f>
        <v/>
      </c>
      <c r="K15" s="9"/>
      <c r="L15" s="23"/>
      <c r="M15" s="678" t="str">
        <f>IF(ISBLANK(BP_Annexe1B_Recettes!M15),"",BP_Annexe1B_Recettes!M15)</f>
        <v/>
      </c>
      <c r="N15" s="479" t="str">
        <f>IF(ISBLANK(BP_Annexe1B_Recettes!N15),"",BP_Annexe1B_Recettes!N15)</f>
        <v/>
      </c>
      <c r="O15" s="104" t="str">
        <f>IF(ISBLANK(BP_Annexe1B_Recettes!O15),"",BP_Annexe1B_Recettes!O15)</f>
        <v/>
      </c>
      <c r="P15" s="104" t="str">
        <f>IF(ISBLANK(BP_Annexe1B_Recettes!P15),"",BP_Annexe1B_Recettes!P15)</f>
        <v/>
      </c>
      <c r="Q15" s="18" t="str">
        <f>IF(ISBLANK(BP_Annexe1B_Recettes!Q15),"",BP_Annexe1B_Recettes!Q15)</f>
        <v/>
      </c>
      <c r="R15" s="440"/>
      <c r="S15" s="80"/>
      <c r="T15" s="600" t="str">
        <f>IF(ISBLANK(BP_Annexe1B_Recettes!T15),"",BP_Annexe1B_Recettes!T15)</f>
        <v/>
      </c>
      <c r="U15" s="732" t="str">
        <f>IF(ISBLANK(BP_Annexe1B_Recettes!U15),"",BP_Annexe1B_Recettes!U15)</f>
        <v/>
      </c>
      <c r="V15" s="860" t="str">
        <f>IF(ISBLANK(BP_Annexe1B_Recettes!V15),"",BP_Annexe1B_Recettes!V15)</f>
        <v/>
      </c>
      <c r="W15" s="672" t="str">
        <f>IF(ISBLANK(BP_Annexe1B_Recettes!W15),"",BP_Annexe1B_Recettes!W15)</f>
        <v/>
      </c>
      <c r="Y15" s="484"/>
      <c r="Z15" s="1114" t="str">
        <f t="shared" si="1"/>
        <v/>
      </c>
      <c r="AA15" s="1195" t="str">
        <f t="shared" si="0"/>
        <v/>
      </c>
      <c r="AB15" s="1196"/>
      <c r="AC15" s="1197"/>
      <c r="AD15" s="1198"/>
      <c r="AE15" s="2057"/>
      <c r="AF15" s="235"/>
    </row>
    <row r="16" spans="1:33" ht="11.1" customHeight="1" x14ac:dyDescent="0.25">
      <c r="A16" s="2000"/>
      <c r="B16" s="1583"/>
      <c r="C16" s="2114"/>
      <c r="D16" s="43" t="str">
        <f>IF(ISBLANK(BP_Annexe1B_Recettes!D16),"",BP_Annexe1B_Recettes!D16)</f>
        <v/>
      </c>
      <c r="E16" s="18" t="str">
        <f>IF(ISBLANK(BP_Annexe1B_Recettes!E16),"",BP_Annexe1B_Recettes!E16)</f>
        <v/>
      </c>
      <c r="F16" s="18" t="str">
        <f>IF(ISBLANK(BP_Annexe1B_Recettes!F16),"",BP_Annexe1B_Recettes!F16)</f>
        <v/>
      </c>
      <c r="G16" s="18" t="str">
        <f>IF(ISBLANK(BP_Annexe1B_Recettes!G16),"",BP_Annexe1B_Recettes!G16)</f>
        <v/>
      </c>
      <c r="H16" s="211" t="str">
        <f>IF(ISBLANK(BP_Annexe1B_Recettes!H16),"",BP_Annexe1B_Recettes!H16)</f>
        <v/>
      </c>
      <c r="I16" s="1253" t="str">
        <f>IF(ISBLANK(BP_Annexe1B_Recettes!I16),"",BP_Annexe1B_Recettes!I16)</f>
        <v/>
      </c>
      <c r="J16" s="1256" t="str">
        <f>IF(ISBLANK(BP_Annexe1B_Recettes!J16),"",BP_Annexe1B_Recettes!J16)</f>
        <v/>
      </c>
      <c r="K16" s="9"/>
      <c r="L16" s="23"/>
      <c r="M16" s="678" t="str">
        <f>IF(ISBLANK(BP_Annexe1B_Recettes!M16),"",BP_Annexe1B_Recettes!M16)</f>
        <v/>
      </c>
      <c r="N16" s="479" t="str">
        <f>IF(ISBLANK(BP_Annexe1B_Recettes!N16),"",BP_Annexe1B_Recettes!N16)</f>
        <v/>
      </c>
      <c r="O16" s="104" t="str">
        <f>IF(ISBLANK(BP_Annexe1B_Recettes!O16),"",BP_Annexe1B_Recettes!O16)</f>
        <v/>
      </c>
      <c r="P16" s="104" t="str">
        <f>IF(ISBLANK(BP_Annexe1B_Recettes!P16),"",BP_Annexe1B_Recettes!P16)</f>
        <v/>
      </c>
      <c r="Q16" s="18" t="str">
        <f>IF(ISBLANK(BP_Annexe1B_Recettes!Q16),"",BP_Annexe1B_Recettes!Q16)</f>
        <v/>
      </c>
      <c r="R16" s="440"/>
      <c r="S16" s="80"/>
      <c r="T16" s="600" t="str">
        <f>IF(ISBLANK(BP_Annexe1B_Recettes!T16),"",BP_Annexe1B_Recettes!T16)</f>
        <v/>
      </c>
      <c r="U16" s="732" t="str">
        <f>IF(ISBLANK(BP_Annexe1B_Recettes!U16),"",BP_Annexe1B_Recettes!U16)</f>
        <v/>
      </c>
      <c r="V16" s="860" t="str">
        <f>IF(ISBLANK(BP_Annexe1B_Recettes!V16),"",BP_Annexe1B_Recettes!V16)</f>
        <v/>
      </c>
      <c r="W16" s="672" t="str">
        <f>IF(ISBLANK(BP_Annexe1B_Recettes!W16),"",BP_Annexe1B_Recettes!W16)</f>
        <v/>
      </c>
      <c r="Y16" s="484"/>
      <c r="Z16" s="1114" t="str">
        <f t="shared" si="1"/>
        <v/>
      </c>
      <c r="AA16" s="1195" t="str">
        <f t="shared" si="0"/>
        <v/>
      </c>
      <c r="AB16" s="1196"/>
      <c r="AC16" s="1197"/>
      <c r="AD16" s="1198"/>
      <c r="AE16" s="2057"/>
      <c r="AF16" s="235"/>
    </row>
    <row r="17" spans="1:33" ht="11.1" customHeight="1" x14ac:dyDescent="0.25">
      <c r="A17" s="1999" t="s">
        <v>48</v>
      </c>
      <c r="B17" s="1583"/>
      <c r="C17" s="2113" t="s">
        <v>47</v>
      </c>
      <c r="D17" s="74" t="str">
        <f>IF(ISBLANK(BP_Annexe1B_Recettes!D17),"",BP_Annexe1B_Recettes!D17)</f>
        <v/>
      </c>
      <c r="E17" s="33" t="str">
        <f>IF(ISBLANK(BP_Annexe1B_Recettes!E17),"",BP_Annexe1B_Recettes!E17)</f>
        <v/>
      </c>
      <c r="F17" s="33" t="str">
        <f>IF(ISBLANK(BP_Annexe1B_Recettes!F17),"",BP_Annexe1B_Recettes!F17)</f>
        <v/>
      </c>
      <c r="G17" s="33" t="str">
        <f>IF(ISBLANK(BP_Annexe1B_Recettes!G17),"",BP_Annexe1B_Recettes!G17)</f>
        <v/>
      </c>
      <c r="H17" s="361" t="str">
        <f>IF(ISBLANK(BP_Annexe1B_Recettes!H17),"",BP_Annexe1B_Recettes!H17)</f>
        <v/>
      </c>
      <c r="I17" s="1255" t="str">
        <f>IF(ISBLANK(BP_Annexe1B_Recettes!I17),"",BP_Annexe1B_Recettes!I17)</f>
        <v/>
      </c>
      <c r="J17" s="1258" t="str">
        <f>IF(ISBLANK(BP_Annexe1B_Recettes!J17),"",BP_Annexe1B_Recettes!J17)</f>
        <v/>
      </c>
      <c r="K17" s="25"/>
      <c r="L17" s="68"/>
      <c r="M17" s="680" t="str">
        <f>IF(ISBLANK(BP_Annexe1B_Recettes!M17),"",BP_Annexe1B_Recettes!M17)</f>
        <v/>
      </c>
      <c r="N17" s="478" t="str">
        <f>IF(ISBLANK(BP_Annexe1B_Recettes!N17),"",BP_Annexe1B_Recettes!N17)</f>
        <v/>
      </c>
      <c r="O17" s="106" t="str">
        <f>IF(ISBLANK(BP_Annexe1B_Recettes!O17),"",BP_Annexe1B_Recettes!O17)</f>
        <v/>
      </c>
      <c r="P17" s="106" t="str">
        <f>IF(ISBLANK(BP_Annexe1B_Recettes!P17),"",BP_Annexe1B_Recettes!P17)</f>
        <v/>
      </c>
      <c r="Q17" s="33" t="str">
        <f>IF(ISBLANK(BP_Annexe1B_Recettes!Q17),"",BP_Annexe1B_Recettes!Q17)</f>
        <v/>
      </c>
      <c r="R17" s="440"/>
      <c r="S17" s="80"/>
      <c r="T17" s="599" t="str">
        <f>IF(ISBLANK(BP_Annexe1B_Recettes!T17),"",BP_Annexe1B_Recettes!T17)</f>
        <v/>
      </c>
      <c r="U17" s="734" t="str">
        <f>IF(ISBLANK(BP_Annexe1B_Recettes!U17),"",BP_Annexe1B_Recettes!U17)</f>
        <v/>
      </c>
      <c r="V17" s="862" t="str">
        <f>IF(ISBLANK(BP_Annexe1B_Recettes!V17),"",BP_Annexe1B_Recettes!V17)</f>
        <v/>
      </c>
      <c r="W17" s="674" t="str">
        <f>IF(ISBLANK(BP_Annexe1B_Recettes!W17),"",BP_Annexe1B_Recettes!W17)</f>
        <v/>
      </c>
      <c r="Y17" s="484"/>
      <c r="Z17" s="1109" t="str">
        <f t="shared" si="1"/>
        <v/>
      </c>
      <c r="AA17" s="1195" t="str">
        <f t="shared" si="0"/>
        <v/>
      </c>
      <c r="AB17" s="1202"/>
      <c r="AC17" s="1203"/>
      <c r="AD17" s="1204"/>
      <c r="AE17" s="2057"/>
      <c r="AF17" s="235"/>
    </row>
    <row r="18" spans="1:33" ht="11.1" customHeight="1" x14ac:dyDescent="0.25">
      <c r="A18" s="1999"/>
      <c r="B18" s="1583"/>
      <c r="C18" s="2113"/>
      <c r="D18" s="43" t="str">
        <f>IF(ISBLANK(BP_Annexe1B_Recettes!D18),"",BP_Annexe1B_Recettes!D18)</f>
        <v/>
      </c>
      <c r="E18" s="18" t="str">
        <f>IF(ISBLANK(BP_Annexe1B_Recettes!E18),"",BP_Annexe1B_Recettes!E18)</f>
        <v/>
      </c>
      <c r="F18" s="18" t="str">
        <f>IF(ISBLANK(BP_Annexe1B_Recettes!F18),"",BP_Annexe1B_Recettes!F18)</f>
        <v/>
      </c>
      <c r="G18" s="18" t="str">
        <f>IF(ISBLANK(BP_Annexe1B_Recettes!G18),"",BP_Annexe1B_Recettes!G18)</f>
        <v/>
      </c>
      <c r="H18" s="211" t="str">
        <f>IF(ISBLANK(BP_Annexe1B_Recettes!H18),"",BP_Annexe1B_Recettes!H18)</f>
        <v/>
      </c>
      <c r="I18" s="1253" t="str">
        <f>IF(ISBLANK(BP_Annexe1B_Recettes!I18),"",BP_Annexe1B_Recettes!I18)</f>
        <v/>
      </c>
      <c r="J18" s="1256" t="str">
        <f>IF(ISBLANK(BP_Annexe1B_Recettes!J18),"",BP_Annexe1B_Recettes!J18)</f>
        <v/>
      </c>
      <c r="K18" s="9"/>
      <c r="L18" s="23"/>
      <c r="M18" s="678" t="str">
        <f>IF(ISBLANK(BP_Annexe1B_Recettes!M18),"",BP_Annexe1B_Recettes!M18)</f>
        <v/>
      </c>
      <c r="N18" s="479" t="str">
        <f>IF(ISBLANK(BP_Annexe1B_Recettes!N18),"",BP_Annexe1B_Recettes!N18)</f>
        <v/>
      </c>
      <c r="O18" s="104" t="str">
        <f>IF(ISBLANK(BP_Annexe1B_Recettes!O18),"",BP_Annexe1B_Recettes!O18)</f>
        <v/>
      </c>
      <c r="P18" s="104" t="str">
        <f>IF(ISBLANK(BP_Annexe1B_Recettes!P18),"",BP_Annexe1B_Recettes!P18)</f>
        <v/>
      </c>
      <c r="Q18" s="18" t="str">
        <f>IF(ISBLANK(BP_Annexe1B_Recettes!Q18),"",BP_Annexe1B_Recettes!Q18)</f>
        <v/>
      </c>
      <c r="R18" s="440"/>
      <c r="S18" s="80"/>
      <c r="T18" s="600" t="str">
        <f>IF(ISBLANK(BP_Annexe1B_Recettes!T18),"",BP_Annexe1B_Recettes!T18)</f>
        <v/>
      </c>
      <c r="U18" s="732" t="str">
        <f>IF(ISBLANK(BP_Annexe1B_Recettes!U18),"",BP_Annexe1B_Recettes!U18)</f>
        <v/>
      </c>
      <c r="V18" s="860" t="str">
        <f>IF(ISBLANK(BP_Annexe1B_Recettes!V18),"",BP_Annexe1B_Recettes!V18)</f>
        <v/>
      </c>
      <c r="W18" s="672" t="str">
        <f>IF(ISBLANK(BP_Annexe1B_Recettes!W18),"",BP_Annexe1B_Recettes!W18)</f>
        <v/>
      </c>
      <c r="Y18" s="484"/>
      <c r="Z18" s="1114" t="str">
        <f t="shared" si="1"/>
        <v/>
      </c>
      <c r="AA18" s="1195" t="str">
        <f t="shared" si="0"/>
        <v/>
      </c>
      <c r="AB18" s="1196"/>
      <c r="AC18" s="1197"/>
      <c r="AD18" s="1198"/>
      <c r="AE18" s="2057"/>
      <c r="AF18" s="235"/>
    </row>
    <row r="19" spans="1:33" ht="11.1" customHeight="1" x14ac:dyDescent="0.25">
      <c r="A19" s="1999"/>
      <c r="B19" s="1641"/>
      <c r="C19" s="2113"/>
      <c r="D19" s="44" t="str">
        <f>IF(ISBLANK(BP_Annexe1B_Recettes!D19),"",BP_Annexe1B_Recettes!D19)</f>
        <v/>
      </c>
      <c r="E19" s="42" t="str">
        <f>IF(ISBLANK(BP_Annexe1B_Recettes!E19),"",BP_Annexe1B_Recettes!E19)</f>
        <v/>
      </c>
      <c r="F19" s="42" t="str">
        <f>IF(ISBLANK(BP_Annexe1B_Recettes!F19),"",BP_Annexe1B_Recettes!F19)</f>
        <v/>
      </c>
      <c r="G19" s="42" t="str">
        <f>IF(ISBLANK(BP_Annexe1B_Recettes!G19),"",BP_Annexe1B_Recettes!G19)</f>
        <v/>
      </c>
      <c r="H19" s="213" t="str">
        <f>IF(ISBLANK(BP_Annexe1B_Recettes!H19),"",BP_Annexe1B_Recettes!H19)</f>
        <v/>
      </c>
      <c r="I19" s="1254" t="str">
        <f>IF(ISBLANK(BP_Annexe1B_Recettes!I19),"",BP_Annexe1B_Recettes!I19)</f>
        <v/>
      </c>
      <c r="J19" s="1257" t="str">
        <f>IF(ISBLANK(BP_Annexe1B_Recettes!J19),"",BP_Annexe1B_Recettes!J19)</f>
        <v/>
      </c>
      <c r="K19" s="38"/>
      <c r="L19" s="67"/>
      <c r="M19" s="679" t="str">
        <f>IF(ISBLANK(BP_Annexe1B_Recettes!M19),"",BP_Annexe1B_Recettes!M19)</f>
        <v/>
      </c>
      <c r="N19" s="480" t="str">
        <f>IF(ISBLANK(BP_Annexe1B_Recettes!N19),"",BP_Annexe1B_Recettes!N19)</f>
        <v/>
      </c>
      <c r="O19" s="105" t="str">
        <f>IF(ISBLANK(BP_Annexe1B_Recettes!O19),"",BP_Annexe1B_Recettes!O19)</f>
        <v/>
      </c>
      <c r="P19" s="105" t="str">
        <f>IF(ISBLANK(BP_Annexe1B_Recettes!P19),"",BP_Annexe1B_Recettes!P19)</f>
        <v/>
      </c>
      <c r="Q19" s="42" t="str">
        <f>IF(ISBLANK(BP_Annexe1B_Recettes!Q19),"",BP_Annexe1B_Recettes!Q19)</f>
        <v/>
      </c>
      <c r="R19" s="440"/>
      <c r="S19" s="80"/>
      <c r="T19" s="601" t="str">
        <f>IF(ISBLANK(BP_Annexe1B_Recettes!T19),"",BP_Annexe1B_Recettes!T19)</f>
        <v/>
      </c>
      <c r="U19" s="733" t="str">
        <f>IF(ISBLANK(BP_Annexe1B_Recettes!U19),"",BP_Annexe1B_Recettes!U19)</f>
        <v/>
      </c>
      <c r="V19" s="861" t="str">
        <f>IF(ISBLANK(BP_Annexe1B_Recettes!V19),"",BP_Annexe1B_Recettes!V19)</f>
        <v/>
      </c>
      <c r="W19" s="673" t="str">
        <f>IF(ISBLANK(BP_Annexe1B_Recettes!W19),"",BP_Annexe1B_Recettes!W19)</f>
        <v/>
      </c>
      <c r="Y19" s="484"/>
      <c r="Z19" s="1117" t="str">
        <f t="shared" si="1"/>
        <v/>
      </c>
      <c r="AA19" s="1195" t="str">
        <f t="shared" si="0"/>
        <v/>
      </c>
      <c r="AB19" s="1199"/>
      <c r="AC19" s="1200"/>
      <c r="AD19" s="1201"/>
      <c r="AE19" s="2138"/>
      <c r="AF19" s="235"/>
    </row>
    <row r="20" spans="1:33" x14ac:dyDescent="0.25">
      <c r="A20" s="50" t="s">
        <v>53</v>
      </c>
      <c r="B20" s="1639" t="s">
        <v>446</v>
      </c>
      <c r="C20" s="1640"/>
      <c r="D20" s="1640"/>
      <c r="E20" s="1640"/>
      <c r="F20" s="1640"/>
      <c r="G20" s="1755"/>
      <c r="H20" s="1240"/>
      <c r="I20" s="1240"/>
      <c r="J20" s="51">
        <f>IF(ISBLANK(BP_Annexe1B_Recettes!J20),"",BP_Annexe1B_Recettes!J20)</f>
        <v>0</v>
      </c>
      <c r="K20" s="433"/>
      <c r="L20" s="434"/>
      <c r="M20" s="52">
        <f>SUM(M21:M29)</f>
        <v>0</v>
      </c>
      <c r="N20" s="53" t="str">
        <f>IF(ISBLANK(BP_Annexe1B_Recettes!N20),"",BP_Annexe1B_Recettes!N20)</f>
        <v/>
      </c>
      <c r="O20" s="140">
        <f>IF(ISBLANK(BP_Annexe1B_Recettes!O20),"",BP_Annexe1B_Recettes!O20)</f>
        <v>0</v>
      </c>
      <c r="P20" s="140">
        <f>IF(ISBLANK(BP_Annexe1B_Recettes!P20),"",BP_Annexe1B_Recettes!P20)</f>
        <v>0</v>
      </c>
      <c r="Q20" s="57"/>
      <c r="R20" s="463"/>
      <c r="S20" s="80"/>
      <c r="T20" s="52">
        <f>IF(ISBLANK(BP_Annexe1B_Recettes!T20),"",BP_Annexe1B_Recettes!T20)</f>
        <v>0</v>
      </c>
      <c r="U20" s="433" t="str">
        <f>IF(ISBLANK(BP_Annexe1B_Recettes!U20),"",BP_Annexe1B_Recettes!U20)</f>
        <v/>
      </c>
      <c r="V20" s="434" t="str">
        <f>IF(ISBLANK(BP_Annexe1B_Recettes!V20),"",BP_Annexe1B_Recettes!V20)</f>
        <v/>
      </c>
      <c r="W20" s="640" t="str">
        <f>IF(ISBLANK(BP_Annexe1B_Recettes!W20),"",BP_Annexe1B_Recettes!W20)</f>
        <v/>
      </c>
      <c r="Y20" s="484"/>
      <c r="Z20" s="1136">
        <f>SUM(Z21:Z29)</f>
        <v>0</v>
      </c>
      <c r="AA20" s="1137" t="e">
        <f>Z20/$Z$52</f>
        <v>#DIV/0!</v>
      </c>
      <c r="AB20" s="1205">
        <f>SUM(AB21:AB29)</f>
        <v>0</v>
      </c>
      <c r="AC20" s="1206"/>
      <c r="AD20" s="1206"/>
      <c r="AE20" s="1194"/>
      <c r="AF20" s="235"/>
    </row>
    <row r="21" spans="1:33" ht="11.1" customHeight="1" x14ac:dyDescent="0.25">
      <c r="A21" s="41" t="s">
        <v>44</v>
      </c>
      <c r="B21" s="1582">
        <v>74</v>
      </c>
      <c r="C21" s="75" t="s">
        <v>51</v>
      </c>
      <c r="D21" s="76" t="str">
        <f>IF(ISBLANK(BP_Annexe1B_Recettes!D21),"",BP_Annexe1B_Recettes!D21)</f>
        <v/>
      </c>
      <c r="E21" s="42" t="str">
        <f>IF(ISBLANK(BP_Annexe1B_Recettes!E21),"",BP_Annexe1B_Recettes!E21)</f>
        <v/>
      </c>
      <c r="F21" s="42" t="str">
        <f>IF(ISBLANK(BP_Annexe1B_Recettes!F21),"",BP_Annexe1B_Recettes!F21)</f>
        <v/>
      </c>
      <c r="G21" s="42" t="str">
        <f>IF(ISBLANK(BP_Annexe1B_Recettes!G21),"",BP_Annexe1B_Recettes!G21)</f>
        <v/>
      </c>
      <c r="H21" s="213" t="str">
        <f>IF(ISBLANK(BP_Annexe1B_Recettes!H21),"",BP_Annexe1B_Recettes!H21)</f>
        <v/>
      </c>
      <c r="I21" s="1254" t="str">
        <f>IF(ISBLANK(BP_Annexe1B_Recettes!I21),"",BP_Annexe1B_Recettes!I21)</f>
        <v/>
      </c>
      <c r="J21" s="1257" t="str">
        <f>IF(ISBLANK(BP_Annexe1B_Recettes!J21),"",BP_Annexe1B_Recettes!J21)</f>
        <v/>
      </c>
      <c r="K21" s="38"/>
      <c r="L21" s="67"/>
      <c r="M21" s="679" t="str">
        <f>IF(ISBLANK(BP_Annexe1B_Recettes!M21),"",BP_Annexe1B_Recettes!M21)</f>
        <v/>
      </c>
      <c r="N21" s="480" t="str">
        <f>IF(ISBLANK(BP_Annexe1B_Recettes!N21),"",BP_Annexe1B_Recettes!N21)</f>
        <v/>
      </c>
      <c r="O21" s="63"/>
      <c r="P21" s="105" t="str">
        <f>IF(ISBLANK(BP_Annexe1B_Recettes!P21),"",BP_Annexe1B_Recettes!P21)</f>
        <v/>
      </c>
      <c r="Q21" s="42" t="str">
        <f>IF(ISBLANK(BP_Annexe1B_Recettes!Q21),"",BP_Annexe1B_Recettes!Q21)</f>
        <v/>
      </c>
      <c r="R21" s="440"/>
      <c r="S21" s="80"/>
      <c r="T21" s="601" t="str">
        <f>IF(ISBLANK(BP_Annexe1B_Recettes!T21),"",BP_Annexe1B_Recettes!T21)</f>
        <v/>
      </c>
      <c r="U21" s="733" t="str">
        <f>IF(ISBLANK(BP_Annexe1B_Recettes!U21),"",BP_Annexe1B_Recettes!U21)</f>
        <v/>
      </c>
      <c r="V21" s="861" t="str">
        <f>IF(ISBLANK(BP_Annexe1B_Recettes!V21),"",BP_Annexe1B_Recettes!V21)</f>
        <v/>
      </c>
      <c r="W21" s="673" t="str">
        <f>IF(ISBLANK(BP_Annexe1B_Recettes!W21),"",BP_Annexe1B_Recettes!W21)</f>
        <v/>
      </c>
      <c r="Y21" s="484"/>
      <c r="Z21" s="1117" t="str">
        <f t="shared" ref="Z21:Z29" si="2">IF(SUM(AB21:AD21)=0,"",ROUNDUP(SUM(AB21,AD21),2))</f>
        <v/>
      </c>
      <c r="AA21" s="1195" t="str">
        <f t="shared" ref="AA21:AA29" si="3">IF(Z21="","",Z21/$Z$52)</f>
        <v/>
      </c>
      <c r="AB21" s="1199"/>
      <c r="AC21" s="1200"/>
      <c r="AD21" s="1201"/>
      <c r="AE21" s="1207"/>
      <c r="AF21" s="235"/>
    </row>
    <row r="22" spans="1:33" ht="11.1" customHeight="1" x14ac:dyDescent="0.25">
      <c r="A22" s="1998" t="s">
        <v>54</v>
      </c>
      <c r="B22" s="1583"/>
      <c r="C22" s="2120" t="s">
        <v>49</v>
      </c>
      <c r="D22" s="73" t="str">
        <f>IF(ISBLANK(BP_Annexe1B_Recettes!D22),"",BP_Annexe1B_Recettes!D22)</f>
        <v/>
      </c>
      <c r="E22" s="18" t="str">
        <f>IF(ISBLANK(BP_Annexe1B_Recettes!E22),"",BP_Annexe1B_Recettes!E22)</f>
        <v/>
      </c>
      <c r="F22" s="18" t="str">
        <f>IF(ISBLANK(BP_Annexe1B_Recettes!F22),"",BP_Annexe1B_Recettes!F22)</f>
        <v/>
      </c>
      <c r="G22" s="18" t="str">
        <f>IF(ISBLANK(BP_Annexe1B_Recettes!G22),"",BP_Annexe1B_Recettes!G22)</f>
        <v/>
      </c>
      <c r="H22" s="211" t="str">
        <f>IF(ISBLANK(BP_Annexe1B_Recettes!H22),"",BP_Annexe1B_Recettes!H22)</f>
        <v/>
      </c>
      <c r="I22" s="1253" t="str">
        <f>IF(ISBLANK(BP_Annexe1B_Recettes!I22),"",BP_Annexe1B_Recettes!I22)</f>
        <v/>
      </c>
      <c r="J22" s="1256" t="str">
        <f>IF(ISBLANK(BP_Annexe1B_Recettes!J22),"",BP_Annexe1B_Recettes!J22)</f>
        <v/>
      </c>
      <c r="K22" s="9"/>
      <c r="L22" s="23"/>
      <c r="M22" s="678" t="str">
        <f>IF(ISBLANK(BP_Annexe1B_Recettes!M22),"",BP_Annexe1B_Recettes!M22)</f>
        <v/>
      </c>
      <c r="N22" s="479" t="str">
        <f>IF(ISBLANK(BP_Annexe1B_Recettes!N22),"",BP_Annexe1B_Recettes!N22)</f>
        <v/>
      </c>
      <c r="O22" s="60"/>
      <c r="P22" s="104" t="str">
        <f>IF(ISBLANK(BP_Annexe1B_Recettes!P22),"",BP_Annexe1B_Recettes!P22)</f>
        <v/>
      </c>
      <c r="Q22" s="18" t="str">
        <f>IF(ISBLANK(BP_Annexe1B_Recettes!Q22),"",BP_Annexe1B_Recettes!Q22)</f>
        <v/>
      </c>
      <c r="R22" s="440"/>
      <c r="S22" s="80"/>
      <c r="T22" s="600" t="str">
        <f>IF(ISBLANK(BP_Annexe1B_Recettes!T22),"",BP_Annexe1B_Recettes!T22)</f>
        <v/>
      </c>
      <c r="U22" s="732" t="str">
        <f>IF(ISBLANK(BP_Annexe1B_Recettes!U22),"",BP_Annexe1B_Recettes!U22)</f>
        <v/>
      </c>
      <c r="V22" s="860" t="str">
        <f>IF(ISBLANK(BP_Annexe1B_Recettes!V22),"",BP_Annexe1B_Recettes!V22)</f>
        <v/>
      </c>
      <c r="W22" s="672" t="str">
        <f>IF(ISBLANK(BP_Annexe1B_Recettes!W22),"",BP_Annexe1B_Recettes!W22)</f>
        <v/>
      </c>
      <c r="Y22" s="484"/>
      <c r="Z22" s="1114" t="str">
        <f t="shared" si="2"/>
        <v/>
      </c>
      <c r="AA22" s="1195" t="str">
        <f t="shared" si="3"/>
        <v/>
      </c>
      <c r="AB22" s="1196"/>
      <c r="AC22" s="1197"/>
      <c r="AD22" s="1198"/>
      <c r="AE22" s="2057"/>
      <c r="AF22" s="235"/>
    </row>
    <row r="23" spans="1:33" ht="11.1" customHeight="1" x14ac:dyDescent="0.25">
      <c r="A23" s="2000"/>
      <c r="B23" s="1583"/>
      <c r="C23" s="2121"/>
      <c r="D23" s="45" t="str">
        <f>IF(ISBLANK(BP_Annexe1B_Recettes!D23),"",BP_Annexe1B_Recettes!D23)</f>
        <v/>
      </c>
      <c r="E23" s="18" t="str">
        <f>IF(ISBLANK(BP_Annexe1B_Recettes!E23),"",BP_Annexe1B_Recettes!E23)</f>
        <v/>
      </c>
      <c r="F23" s="18" t="str">
        <f>IF(ISBLANK(BP_Annexe1B_Recettes!F23),"",BP_Annexe1B_Recettes!F23)</f>
        <v/>
      </c>
      <c r="G23" s="18" t="str">
        <f>IF(ISBLANK(BP_Annexe1B_Recettes!G23),"",BP_Annexe1B_Recettes!G23)</f>
        <v/>
      </c>
      <c r="H23" s="211" t="str">
        <f>IF(ISBLANK(BP_Annexe1B_Recettes!H23),"",BP_Annexe1B_Recettes!H23)</f>
        <v/>
      </c>
      <c r="I23" s="1253" t="str">
        <f>IF(ISBLANK(BP_Annexe1B_Recettes!I23),"",BP_Annexe1B_Recettes!I23)</f>
        <v/>
      </c>
      <c r="J23" s="1256" t="str">
        <f>IF(ISBLANK(BP_Annexe1B_Recettes!J23),"",BP_Annexe1B_Recettes!J23)</f>
        <v/>
      </c>
      <c r="K23" s="9"/>
      <c r="L23" s="23"/>
      <c r="M23" s="678" t="str">
        <f>IF(ISBLANK(BP_Annexe1B_Recettes!M23),"",BP_Annexe1B_Recettes!M23)</f>
        <v/>
      </c>
      <c r="N23" s="479" t="str">
        <f>IF(ISBLANK(BP_Annexe1B_Recettes!N23),"",BP_Annexe1B_Recettes!N23)</f>
        <v/>
      </c>
      <c r="O23" s="60"/>
      <c r="P23" s="104" t="str">
        <f>IF(ISBLANK(BP_Annexe1B_Recettes!P23),"",BP_Annexe1B_Recettes!P23)</f>
        <v/>
      </c>
      <c r="Q23" s="18" t="str">
        <f>IF(ISBLANK(BP_Annexe1B_Recettes!Q23),"",BP_Annexe1B_Recettes!Q23)</f>
        <v/>
      </c>
      <c r="R23" s="440"/>
      <c r="S23" s="80"/>
      <c r="T23" s="600" t="str">
        <f>IF(ISBLANK(BP_Annexe1B_Recettes!T23),"",BP_Annexe1B_Recettes!T23)</f>
        <v/>
      </c>
      <c r="U23" s="732" t="str">
        <f>IF(ISBLANK(BP_Annexe1B_Recettes!U23),"",BP_Annexe1B_Recettes!U23)</f>
        <v/>
      </c>
      <c r="V23" s="860" t="str">
        <f>IF(ISBLANK(BP_Annexe1B_Recettes!V23),"",BP_Annexe1B_Recettes!V23)</f>
        <v/>
      </c>
      <c r="W23" s="672" t="str">
        <f>IF(ISBLANK(BP_Annexe1B_Recettes!W23),"",BP_Annexe1B_Recettes!W23)</f>
        <v/>
      </c>
      <c r="Y23" s="484"/>
      <c r="Z23" s="1114" t="str">
        <f t="shared" si="2"/>
        <v/>
      </c>
      <c r="AA23" s="1195" t="str">
        <f t="shared" si="3"/>
        <v/>
      </c>
      <c r="AB23" s="1196"/>
      <c r="AC23" s="1197"/>
      <c r="AD23" s="1198"/>
      <c r="AE23" s="2057"/>
      <c r="AF23" s="235"/>
    </row>
    <row r="24" spans="1:33" ht="11.1" customHeight="1" x14ac:dyDescent="0.25">
      <c r="A24" s="1999" t="s">
        <v>55</v>
      </c>
      <c r="B24" s="1583"/>
      <c r="C24" s="1595" t="s">
        <v>34</v>
      </c>
      <c r="D24" s="77" t="s">
        <v>417</v>
      </c>
      <c r="E24" s="33" t="str">
        <f>IF(ISBLANK(BP_Annexe1B_Recettes!E24),"",BP_Annexe1B_Recettes!E24)</f>
        <v/>
      </c>
      <c r="F24" s="1248" t="str">
        <f>IF(ISBLANK(BP_Annexe1B_Recettes!F24),"",BP_Annexe1B_Recettes!F24)</f>
        <v>Convention d'aide</v>
      </c>
      <c r="G24" s="1248" t="str">
        <f>IF(ISBLANK(BP_Annexe1B_Recettes!G24),"",BP_Annexe1B_Recettes!G24)</f>
        <v>Demandée</v>
      </c>
      <c r="H24" s="361" t="str">
        <f>IF(ISBLANK(BP_Annexe1B_Recettes!H24),"",BP_Annexe1B_Recettes!H24)</f>
        <v/>
      </c>
      <c r="I24" s="1255" t="str">
        <f>IF(ISBLANK(BP_Annexe1B_Recettes!I24),"",BP_Annexe1B_Recettes!I24)</f>
        <v/>
      </c>
      <c r="J24" s="1258" t="str">
        <f>IF(ISBLANK(BP_Annexe1B_Recettes!J24),"",BP_Annexe1B_Recettes!J24)</f>
        <v/>
      </c>
      <c r="K24" s="25"/>
      <c r="L24" s="68"/>
      <c r="M24" s="680" t="str">
        <f>IF(ISBLANK(BP_Annexe1B_Recettes!M24),"",BP_Annexe1B_Recettes!M24)</f>
        <v/>
      </c>
      <c r="N24" s="478" t="str">
        <f>IF(ISBLANK(BP_Annexe1B_Recettes!N24),"",BP_Annexe1B_Recettes!N24)</f>
        <v/>
      </c>
      <c r="O24" s="106" t="str">
        <f>IF(ISBLANK(BP_Annexe1B_Recettes!O24),"",BP_Annexe1B_Recettes!O24)</f>
        <v/>
      </c>
      <c r="P24" s="69"/>
      <c r="Q24" s="70"/>
      <c r="R24" s="440"/>
      <c r="S24" s="80"/>
      <c r="T24" s="599" t="str">
        <f>IF(ISBLANK(BP_Annexe1B_Recettes!T24),"",BP_Annexe1B_Recettes!T24)</f>
        <v/>
      </c>
      <c r="U24" s="734" t="str">
        <f>IF(ISBLANK(BP_Annexe1B_Recettes!U24),"",BP_Annexe1B_Recettes!U24)</f>
        <v/>
      </c>
      <c r="V24" s="862" t="str">
        <f>IF(ISBLANK(BP_Annexe1B_Recettes!V24),"",BP_Annexe1B_Recettes!V24)</f>
        <v/>
      </c>
      <c r="W24" s="674" t="str">
        <f>IF(ISBLANK(BP_Annexe1B_Recettes!W24),"",BP_Annexe1B_Recettes!W24)</f>
        <v/>
      </c>
      <c r="Y24" s="484"/>
      <c r="Z24" s="1109" t="str">
        <f t="shared" si="2"/>
        <v/>
      </c>
      <c r="AA24" s="1195" t="str">
        <f t="shared" si="3"/>
        <v/>
      </c>
      <c r="AB24" s="1196"/>
      <c r="AC24" s="1203"/>
      <c r="AD24" s="1204"/>
      <c r="AE24" s="2057"/>
      <c r="AF24" s="235"/>
    </row>
    <row r="25" spans="1:33" ht="11.1" customHeight="1" x14ac:dyDescent="0.25">
      <c r="A25" s="1999"/>
      <c r="B25" s="1583"/>
      <c r="C25" s="1595"/>
      <c r="D25" s="78" t="str">
        <f>IF(ISBLANK(BP_Annexe1B_Recettes!D25),"",BP_Annexe1B_Recettes!D25)</f>
        <v/>
      </c>
      <c r="E25" s="18" t="str">
        <f>IF(ISBLANK(BP_Annexe1B_Recettes!E25),"",BP_Annexe1B_Recettes!E25)</f>
        <v/>
      </c>
      <c r="F25" s="18" t="str">
        <f>IF(ISBLANK(BP_Annexe1B_Recettes!F25),"",BP_Annexe1B_Recettes!F25)</f>
        <v/>
      </c>
      <c r="G25" s="18" t="str">
        <f>IF(ISBLANK(BP_Annexe1B_Recettes!G25),"",BP_Annexe1B_Recettes!G25)</f>
        <v/>
      </c>
      <c r="H25" s="211" t="str">
        <f>IF(ISBLANK(BP_Annexe1B_Recettes!H25),"",BP_Annexe1B_Recettes!H25)</f>
        <v/>
      </c>
      <c r="I25" s="1253" t="str">
        <f>IF(ISBLANK(BP_Annexe1B_Recettes!I25),"",BP_Annexe1B_Recettes!I25)</f>
        <v/>
      </c>
      <c r="J25" s="1256" t="str">
        <f>IF(ISBLANK(BP_Annexe1B_Recettes!J25),"",BP_Annexe1B_Recettes!J25)</f>
        <v/>
      </c>
      <c r="K25" s="9"/>
      <c r="L25" s="23"/>
      <c r="M25" s="678" t="str">
        <f>IF(ISBLANK(BP_Annexe1B_Recettes!M25),"",BP_Annexe1B_Recettes!M25)</f>
        <v/>
      </c>
      <c r="N25" s="479" t="str">
        <f>IF(ISBLANK(BP_Annexe1B_Recettes!N25),"",BP_Annexe1B_Recettes!N25)</f>
        <v/>
      </c>
      <c r="O25" s="104" t="str">
        <f>IF(ISBLANK(BP_Annexe1B_Recettes!O25),"",BP_Annexe1B_Recettes!O25)</f>
        <v/>
      </c>
      <c r="P25" s="60"/>
      <c r="Q25" s="71"/>
      <c r="R25" s="440"/>
      <c r="S25" s="80"/>
      <c r="T25" s="600" t="str">
        <f>IF(ISBLANK(BP_Annexe1B_Recettes!T25),"",BP_Annexe1B_Recettes!T25)</f>
        <v/>
      </c>
      <c r="U25" s="732" t="str">
        <f>IF(ISBLANK(BP_Annexe1B_Recettes!U25),"",BP_Annexe1B_Recettes!U25)</f>
        <v/>
      </c>
      <c r="V25" s="860" t="str">
        <f>IF(ISBLANK(BP_Annexe1B_Recettes!V25),"",BP_Annexe1B_Recettes!V25)</f>
        <v/>
      </c>
      <c r="W25" s="672" t="str">
        <f>IF(ISBLANK(BP_Annexe1B_Recettes!W25),"",BP_Annexe1B_Recettes!W25)</f>
        <v/>
      </c>
      <c r="Y25" s="484"/>
      <c r="Z25" s="1109" t="str">
        <f t="shared" si="2"/>
        <v/>
      </c>
      <c r="AA25" s="1195" t="str">
        <f t="shared" si="3"/>
        <v/>
      </c>
      <c r="AB25" s="1196"/>
      <c r="AC25" s="1197"/>
      <c r="AD25" s="1198"/>
      <c r="AE25" s="2057"/>
      <c r="AF25" s="235"/>
    </row>
    <row r="26" spans="1:33" ht="11.1" customHeight="1" x14ac:dyDescent="0.25">
      <c r="A26" s="2000"/>
      <c r="B26" s="1583"/>
      <c r="C26" s="2121"/>
      <c r="D26" s="45" t="str">
        <f>IF(ISBLANK(BP_Annexe1B_Recettes!D26),"",BP_Annexe1B_Recettes!D26)</f>
        <v/>
      </c>
      <c r="E26" s="18" t="str">
        <f>IF(ISBLANK(BP_Annexe1B_Recettes!E26),"",BP_Annexe1B_Recettes!E26)</f>
        <v/>
      </c>
      <c r="F26" s="18" t="str">
        <f>IF(ISBLANK(BP_Annexe1B_Recettes!F26),"",BP_Annexe1B_Recettes!F26)</f>
        <v/>
      </c>
      <c r="G26" s="18" t="str">
        <f>IF(ISBLANK(BP_Annexe1B_Recettes!G26),"",BP_Annexe1B_Recettes!G26)</f>
        <v/>
      </c>
      <c r="H26" s="211" t="str">
        <f>IF(ISBLANK(BP_Annexe1B_Recettes!H26),"",BP_Annexe1B_Recettes!H26)</f>
        <v/>
      </c>
      <c r="I26" s="1253" t="str">
        <f>IF(ISBLANK(BP_Annexe1B_Recettes!I26),"",BP_Annexe1B_Recettes!I26)</f>
        <v/>
      </c>
      <c r="J26" s="1256" t="str">
        <f>IF(ISBLANK(BP_Annexe1B_Recettes!J26),"",BP_Annexe1B_Recettes!J26)</f>
        <v/>
      </c>
      <c r="K26" s="9"/>
      <c r="L26" s="23"/>
      <c r="M26" s="678" t="str">
        <f>IF(ISBLANK(BP_Annexe1B_Recettes!M26),"",BP_Annexe1B_Recettes!M26)</f>
        <v/>
      </c>
      <c r="N26" s="479" t="str">
        <f>IF(ISBLANK(BP_Annexe1B_Recettes!N26),"",BP_Annexe1B_Recettes!N26)</f>
        <v/>
      </c>
      <c r="O26" s="104" t="str">
        <f>IF(ISBLANK(BP_Annexe1B_Recettes!O26),"",BP_Annexe1B_Recettes!O26)</f>
        <v/>
      </c>
      <c r="P26" s="60"/>
      <c r="Q26" s="71"/>
      <c r="R26" s="440"/>
      <c r="S26" s="80"/>
      <c r="T26" s="600" t="str">
        <f>IF(ISBLANK(BP_Annexe1B_Recettes!T26),"",BP_Annexe1B_Recettes!T26)</f>
        <v/>
      </c>
      <c r="U26" s="732" t="str">
        <f>IF(ISBLANK(BP_Annexe1B_Recettes!U26),"",BP_Annexe1B_Recettes!U26)</f>
        <v/>
      </c>
      <c r="V26" s="860" t="str">
        <f>IF(ISBLANK(BP_Annexe1B_Recettes!V26),"",BP_Annexe1B_Recettes!V26)</f>
        <v/>
      </c>
      <c r="W26" s="672" t="str">
        <f>IF(ISBLANK(BP_Annexe1B_Recettes!W26),"",BP_Annexe1B_Recettes!W26)</f>
        <v/>
      </c>
      <c r="Y26" s="484"/>
      <c r="Z26" s="1114" t="str">
        <f t="shared" si="2"/>
        <v/>
      </c>
      <c r="AA26" s="1195" t="str">
        <f t="shared" si="3"/>
        <v/>
      </c>
      <c r="AB26" s="1196"/>
      <c r="AC26" s="1197"/>
      <c r="AD26" s="1198"/>
      <c r="AE26" s="2057"/>
      <c r="AF26" s="235"/>
    </row>
    <row r="27" spans="1:33" ht="11.1" customHeight="1" x14ac:dyDescent="0.25">
      <c r="A27" s="1999" t="s">
        <v>56</v>
      </c>
      <c r="B27" s="1583"/>
      <c r="C27" s="2113" t="s">
        <v>57</v>
      </c>
      <c r="D27" s="74" t="str">
        <f>IF(ISBLANK(BP_Annexe1B_Recettes!D27),"",BP_Annexe1B_Recettes!D27)</f>
        <v/>
      </c>
      <c r="E27" s="33" t="str">
        <f>IF(ISBLANK(BP_Annexe1B_Recettes!E27),"",BP_Annexe1B_Recettes!E27)</f>
        <v/>
      </c>
      <c r="F27" s="33" t="str">
        <f>IF(ISBLANK(BP_Annexe1B_Recettes!F27),"",BP_Annexe1B_Recettes!F27)</f>
        <v/>
      </c>
      <c r="G27" s="33" t="str">
        <f>IF(ISBLANK(BP_Annexe1B_Recettes!G27),"",BP_Annexe1B_Recettes!G27)</f>
        <v/>
      </c>
      <c r="H27" s="361" t="str">
        <f>IF(ISBLANK(BP_Annexe1B_Recettes!H27),"",BP_Annexe1B_Recettes!H27)</f>
        <v/>
      </c>
      <c r="I27" s="1255" t="str">
        <f>IF(ISBLANK(BP_Annexe1B_Recettes!I27),"",BP_Annexe1B_Recettes!I27)</f>
        <v/>
      </c>
      <c r="J27" s="1258" t="str">
        <f>IF(ISBLANK(BP_Annexe1B_Recettes!J27),"",BP_Annexe1B_Recettes!J27)</f>
        <v/>
      </c>
      <c r="K27" s="25"/>
      <c r="L27" s="68"/>
      <c r="M27" s="680" t="str">
        <f>IF(ISBLANK(BP_Annexe1B_Recettes!M27),"",BP_Annexe1B_Recettes!M27)</f>
        <v/>
      </c>
      <c r="N27" s="478" t="str">
        <f>IF(ISBLANK(BP_Annexe1B_Recettes!N27),"",BP_Annexe1B_Recettes!N27)</f>
        <v/>
      </c>
      <c r="O27" s="69"/>
      <c r="P27" s="106" t="str">
        <f>IF(ISBLANK(BP_Annexe1B_Recettes!P27),"",BP_Annexe1B_Recettes!P27)</f>
        <v/>
      </c>
      <c r="Q27" s="33" t="str">
        <f>IF(ISBLANK(BP_Annexe1B_Recettes!Q27),"",BP_Annexe1B_Recettes!Q27)</f>
        <v/>
      </c>
      <c r="R27" s="440"/>
      <c r="S27" s="80"/>
      <c r="T27" s="599" t="str">
        <f>IF(ISBLANK(BP_Annexe1B_Recettes!T27),"",BP_Annexe1B_Recettes!T27)</f>
        <v/>
      </c>
      <c r="U27" s="734" t="str">
        <f>IF(ISBLANK(BP_Annexe1B_Recettes!U27),"",BP_Annexe1B_Recettes!U27)</f>
        <v/>
      </c>
      <c r="V27" s="862" t="str">
        <f>IF(ISBLANK(BP_Annexe1B_Recettes!V27),"",BP_Annexe1B_Recettes!V27)</f>
        <v/>
      </c>
      <c r="W27" s="674" t="str">
        <f>IF(ISBLANK(BP_Annexe1B_Recettes!W27),"",BP_Annexe1B_Recettes!W27)</f>
        <v/>
      </c>
      <c r="Y27" s="484"/>
      <c r="Z27" s="1109" t="str">
        <f t="shared" si="2"/>
        <v/>
      </c>
      <c r="AA27" s="1195" t="str">
        <f t="shared" si="3"/>
        <v/>
      </c>
      <c r="AB27" s="1202"/>
      <c r="AC27" s="1203"/>
      <c r="AD27" s="1204"/>
      <c r="AE27" s="2057"/>
      <c r="AF27" s="235"/>
    </row>
    <row r="28" spans="1:33" ht="11.1" customHeight="1" x14ac:dyDescent="0.25">
      <c r="A28" s="1999"/>
      <c r="B28" s="1583"/>
      <c r="C28" s="2113"/>
      <c r="D28" s="73" t="str">
        <f>IF(ISBLANK(BP_Annexe1B_Recettes!D28),"",BP_Annexe1B_Recettes!D28)</f>
        <v/>
      </c>
      <c r="E28" s="18" t="str">
        <f>IF(ISBLANK(BP_Annexe1B_Recettes!E28),"",BP_Annexe1B_Recettes!E28)</f>
        <v/>
      </c>
      <c r="F28" s="18" t="str">
        <f>IF(ISBLANK(BP_Annexe1B_Recettes!F28),"",BP_Annexe1B_Recettes!F28)</f>
        <v/>
      </c>
      <c r="G28" s="18" t="str">
        <f>IF(ISBLANK(BP_Annexe1B_Recettes!G28),"",BP_Annexe1B_Recettes!G28)</f>
        <v/>
      </c>
      <c r="H28" s="211" t="str">
        <f>IF(ISBLANK(BP_Annexe1B_Recettes!H28),"",BP_Annexe1B_Recettes!H28)</f>
        <v/>
      </c>
      <c r="I28" s="1253" t="str">
        <f>IF(ISBLANK(BP_Annexe1B_Recettes!I28),"",BP_Annexe1B_Recettes!I28)</f>
        <v/>
      </c>
      <c r="J28" s="1256" t="str">
        <f>IF(ISBLANK(BP_Annexe1B_Recettes!J28),"",BP_Annexe1B_Recettes!J28)</f>
        <v/>
      </c>
      <c r="K28" s="9"/>
      <c r="L28" s="23"/>
      <c r="M28" s="678" t="str">
        <f>IF(ISBLANK(BP_Annexe1B_Recettes!M28),"",BP_Annexe1B_Recettes!M28)</f>
        <v/>
      </c>
      <c r="N28" s="479" t="str">
        <f>IF(ISBLANK(BP_Annexe1B_Recettes!N28),"",BP_Annexe1B_Recettes!N28)</f>
        <v/>
      </c>
      <c r="O28" s="60"/>
      <c r="P28" s="104" t="str">
        <f>IF(ISBLANK(BP_Annexe1B_Recettes!P28),"",BP_Annexe1B_Recettes!P28)</f>
        <v/>
      </c>
      <c r="Q28" s="18" t="str">
        <f>IF(ISBLANK(BP_Annexe1B_Recettes!Q28),"",BP_Annexe1B_Recettes!Q28)</f>
        <v/>
      </c>
      <c r="R28" s="440"/>
      <c r="S28" s="80"/>
      <c r="T28" s="600" t="str">
        <f>IF(ISBLANK(BP_Annexe1B_Recettes!T28),"",BP_Annexe1B_Recettes!T28)</f>
        <v/>
      </c>
      <c r="U28" s="732" t="str">
        <f>IF(ISBLANK(BP_Annexe1B_Recettes!U28),"",BP_Annexe1B_Recettes!U28)</f>
        <v/>
      </c>
      <c r="V28" s="860" t="str">
        <f>IF(ISBLANK(BP_Annexe1B_Recettes!V28),"",BP_Annexe1B_Recettes!V28)</f>
        <v/>
      </c>
      <c r="W28" s="672" t="str">
        <f>IF(ISBLANK(BP_Annexe1B_Recettes!W28),"",BP_Annexe1B_Recettes!W28)</f>
        <v/>
      </c>
      <c r="Y28" s="484"/>
      <c r="Z28" s="1114" t="str">
        <f t="shared" si="2"/>
        <v/>
      </c>
      <c r="AA28" s="1195" t="str">
        <f t="shared" si="3"/>
        <v/>
      </c>
      <c r="AB28" s="1196"/>
      <c r="AC28" s="1197"/>
      <c r="AD28" s="1198"/>
      <c r="AE28" s="2057"/>
      <c r="AF28" s="235"/>
      <c r="AG28" s="299"/>
    </row>
    <row r="29" spans="1:33" ht="11.1" customHeight="1" x14ac:dyDescent="0.25">
      <c r="A29" s="1999"/>
      <c r="B29" s="1583"/>
      <c r="C29" s="2113"/>
      <c r="D29" s="49" t="str">
        <f>IF(ISBLANK(BP_Annexe1B_Recettes!D29),"",BP_Annexe1B_Recettes!D29)</f>
        <v/>
      </c>
      <c r="E29" s="42" t="str">
        <f>IF(ISBLANK(BP_Annexe1B_Recettes!E29),"",BP_Annexe1B_Recettes!E29)</f>
        <v/>
      </c>
      <c r="F29" s="42" t="str">
        <f>IF(ISBLANK(BP_Annexe1B_Recettes!F29),"",BP_Annexe1B_Recettes!F29)</f>
        <v/>
      </c>
      <c r="G29" s="42" t="str">
        <f>IF(ISBLANK(BP_Annexe1B_Recettes!G29),"",BP_Annexe1B_Recettes!G29)</f>
        <v/>
      </c>
      <c r="H29" s="213" t="str">
        <f>IF(ISBLANK(BP_Annexe1B_Recettes!H29),"",BP_Annexe1B_Recettes!H29)</f>
        <v/>
      </c>
      <c r="I29" s="1254" t="str">
        <f>IF(ISBLANK(BP_Annexe1B_Recettes!I29),"",BP_Annexe1B_Recettes!I29)</f>
        <v/>
      </c>
      <c r="J29" s="1257" t="str">
        <f>IF(ISBLANK(BP_Annexe1B_Recettes!J29),"",BP_Annexe1B_Recettes!J29)</f>
        <v/>
      </c>
      <c r="K29" s="38"/>
      <c r="L29" s="67"/>
      <c r="M29" s="679" t="str">
        <f>IF(ISBLANK(BP_Annexe1B_Recettes!M29),"",BP_Annexe1B_Recettes!M29)</f>
        <v/>
      </c>
      <c r="N29" s="480" t="str">
        <f>IF(ISBLANK(BP_Annexe1B_Recettes!N29),"",BP_Annexe1B_Recettes!N29)</f>
        <v/>
      </c>
      <c r="O29" s="63"/>
      <c r="P29" s="105" t="str">
        <f>IF(ISBLANK(BP_Annexe1B_Recettes!P29),"",BP_Annexe1B_Recettes!P29)</f>
        <v/>
      </c>
      <c r="Q29" s="42" t="str">
        <f>IF(ISBLANK(BP_Annexe1B_Recettes!Q29),"",BP_Annexe1B_Recettes!Q29)</f>
        <v/>
      </c>
      <c r="R29" s="440"/>
      <c r="S29" s="80"/>
      <c r="T29" s="600" t="str">
        <f>IF(ISBLANK(BP_Annexe1B_Recettes!T29),"",BP_Annexe1B_Recettes!T29)</f>
        <v/>
      </c>
      <c r="U29" s="733" t="str">
        <f>IF(ISBLANK(BP_Annexe1B_Recettes!U29),"",BP_Annexe1B_Recettes!U29)</f>
        <v/>
      </c>
      <c r="V29" s="861" t="str">
        <f>IF(ISBLANK(BP_Annexe1B_Recettes!V29),"",BP_Annexe1B_Recettes!V29)</f>
        <v/>
      </c>
      <c r="W29" s="672" t="str">
        <f>IF(ISBLANK(BP_Annexe1B_Recettes!W29),"",BP_Annexe1B_Recettes!W29)</f>
        <v/>
      </c>
      <c r="Y29" s="484"/>
      <c r="Z29" s="1117" t="str">
        <f t="shared" si="2"/>
        <v/>
      </c>
      <c r="AA29" s="1195" t="str">
        <f t="shared" si="3"/>
        <v/>
      </c>
      <c r="AB29" s="1199"/>
      <c r="AC29" s="1200"/>
      <c r="AD29" s="1201"/>
      <c r="AE29" s="2138"/>
      <c r="AF29" s="235"/>
      <c r="AG29" s="299"/>
    </row>
    <row r="30" spans="1:33" x14ac:dyDescent="0.25">
      <c r="A30" s="1735" t="s">
        <v>111</v>
      </c>
      <c r="B30" s="1736"/>
      <c r="C30" s="1736"/>
      <c r="D30" s="1736"/>
      <c r="E30" s="1736"/>
      <c r="F30" s="1736"/>
      <c r="G30" s="1737"/>
      <c r="H30" s="1107"/>
      <c r="I30" s="1107"/>
      <c r="J30" s="150">
        <f>IF(ISBLANK(BP_Annexe1B_Recettes!J30),"",BP_Annexe1B_Recettes!J30)</f>
        <v>0</v>
      </c>
      <c r="K30" s="161"/>
      <c r="L30" s="162"/>
      <c r="M30" s="681">
        <f>IF(ISBLANK(BP_Annexe1B_Recettes!M30),"",BP_Annexe1B_Recettes!M30)</f>
        <v>0</v>
      </c>
      <c r="N30" s="617" t="str">
        <f>IF(ISBLANK(BP_Annexe1B_Recettes!N30),"",BP_Annexe1B_Recettes!N30)</f>
        <v/>
      </c>
      <c r="O30" s="58">
        <f>IF(ISBLANK(BP_Annexe1B_Recettes!O30),"",BP_Annexe1B_Recettes!O30)</f>
        <v>0</v>
      </c>
      <c r="P30" s="58">
        <f>IF(ISBLANK(BP_Annexe1B_Recettes!P30),"",BP_Annexe1B_Recettes!P30)</f>
        <v>0</v>
      </c>
      <c r="Q30" s="59"/>
      <c r="R30" s="464"/>
      <c r="S30" s="80"/>
      <c r="T30" s="589">
        <f>IF(ISBLANK(BP_Annexe1B_Recettes!T30),"",BP_Annexe1B_Recettes!T30)</f>
        <v>0</v>
      </c>
      <c r="U30" s="863" t="str">
        <f>IF(ISBLANK(BP_Annexe1B_Recettes!U30),"",BP_Annexe1B_Recettes!U30)</f>
        <v/>
      </c>
      <c r="V30" s="864" t="str">
        <f>IF(ISBLANK(BP_Annexe1B_Recettes!V30),"",BP_Annexe1B_Recettes!V30)</f>
        <v/>
      </c>
      <c r="W30" s="641" t="str">
        <f>IF(ISBLANK(BP_Annexe1B_Recettes!W30),"",BP_Annexe1B_Recettes!W30)</f>
        <v/>
      </c>
      <c r="Y30" s="484"/>
      <c r="Z30" s="1208">
        <f t="shared" ref="Z30:AA30" si="4">Z9+Z20</f>
        <v>0</v>
      </c>
      <c r="AA30" s="1146" t="e">
        <f t="shared" si="4"/>
        <v>#DIV/0!</v>
      </c>
      <c r="AB30" s="1209">
        <f>AB9+AB20</f>
        <v>0</v>
      </c>
      <c r="AC30" s="1210"/>
      <c r="AD30" s="1210"/>
      <c r="AE30" s="1211"/>
      <c r="AF30" s="235"/>
      <c r="AG30" s="299"/>
    </row>
    <row r="31" spans="1:33" x14ac:dyDescent="0.25">
      <c r="A31" s="141" t="s">
        <v>31</v>
      </c>
      <c r="B31" s="1588" t="s">
        <v>32</v>
      </c>
      <c r="C31" s="1589"/>
      <c r="D31" s="1589"/>
      <c r="E31" s="1589"/>
      <c r="F31" s="1589"/>
      <c r="G31" s="1589"/>
      <c r="H31" s="1589"/>
      <c r="I31" s="1589"/>
      <c r="J31" s="1589"/>
      <c r="K31" s="1589"/>
      <c r="L31" s="1589"/>
      <c r="M31" s="1589"/>
      <c r="N31" s="1672"/>
      <c r="O31" s="79"/>
      <c r="P31" s="79"/>
      <c r="Q31" s="79"/>
      <c r="R31" s="79"/>
      <c r="S31" s="80"/>
      <c r="T31" s="677"/>
      <c r="U31" s="677"/>
      <c r="V31" s="677"/>
      <c r="W31" s="677"/>
      <c r="Y31" s="484"/>
      <c r="Z31" s="2122"/>
      <c r="AA31" s="2123"/>
      <c r="AB31" s="2123"/>
      <c r="AC31" s="2123"/>
      <c r="AD31" s="2123"/>
      <c r="AE31" s="2124"/>
      <c r="AF31" s="235"/>
      <c r="AG31" s="299"/>
    </row>
    <row r="32" spans="1:33" ht="11.1" customHeight="1" x14ac:dyDescent="0.25">
      <c r="A32" s="2002" t="s">
        <v>61</v>
      </c>
      <c r="B32" s="1631">
        <v>74</v>
      </c>
      <c r="C32" s="2112" t="s">
        <v>58</v>
      </c>
      <c r="D32" s="74" t="str">
        <f>IF(ISBLANK(BP_Annexe1B_Recettes!D32),"",BP_Annexe1B_Recettes!D32)</f>
        <v/>
      </c>
      <c r="E32" s="33" t="str">
        <f>IF(ISBLANK(BP_Annexe1B_Recettes!E32),"",BP_Annexe1B_Recettes!E32)</f>
        <v/>
      </c>
      <c r="F32" s="33" t="str">
        <f>IF(ISBLANK(BP_Annexe1B_Recettes!F32),"",BP_Annexe1B_Recettes!F32)</f>
        <v/>
      </c>
      <c r="G32" s="33" t="str">
        <f>IF(ISBLANK(BP_Annexe1B_Recettes!G32),"",BP_Annexe1B_Recettes!G32)</f>
        <v/>
      </c>
      <c r="H32" s="70"/>
      <c r="I32" s="70"/>
      <c r="J32" s="106" t="str">
        <f>IF(ISBLANK(BP_Annexe1B_Recettes!J32),"",BP_Annexe1B_Recettes!J32)</f>
        <v/>
      </c>
      <c r="K32" s="9"/>
      <c r="L32" s="23"/>
      <c r="M32" s="680" t="str">
        <f>IF(ISBLANK(BP_Annexe1B_Recettes!M32),"",BP_Annexe1B_Recettes!M32)</f>
        <v/>
      </c>
      <c r="N32" s="478" t="str">
        <f>IF(ISBLANK(BP_Annexe1B_Recettes!N32),"",BP_Annexe1B_Recettes!N32)</f>
        <v/>
      </c>
      <c r="O32" s="80"/>
      <c r="P32" s="80"/>
      <c r="Q32" s="80"/>
      <c r="R32" s="80"/>
      <c r="S32" s="413"/>
      <c r="T32" s="599" t="str">
        <f>IF(ISBLANK(BP_Annexe1B_Recettes!T32),"",BP_Annexe1B_Recettes!T32)</f>
        <v/>
      </c>
      <c r="U32" s="732" t="str">
        <f>IF(ISBLANK(BP_Annexe1B_Recettes!U32),"",BP_Annexe1B_Recettes!U32)</f>
        <v/>
      </c>
      <c r="V32" s="860" t="str">
        <f>IF(ISBLANK(BP_Annexe1B_Recettes!V32),"",BP_Annexe1B_Recettes!V32)</f>
        <v/>
      </c>
      <c r="W32" s="675" t="str">
        <f>IF(ISBLANK(BP_Annexe1B_Recettes!W32),"",BP_Annexe1B_Recettes!W32)</f>
        <v/>
      </c>
      <c r="Y32" s="485"/>
      <c r="Z32" s="1109" t="str">
        <f t="shared" ref="Z32:Z38" si="5">IF(SUM(AB32:AD32)=0,"",ROUNDUP(SUM(AB32,AD32),2))</f>
        <v/>
      </c>
      <c r="AA32" s="1212" t="str">
        <f t="shared" ref="AA32:AA38" si="6">IF(Z32="","",Z32/$Z$52)</f>
        <v/>
      </c>
      <c r="AB32" s="1202"/>
      <c r="AC32" s="1203"/>
      <c r="AD32" s="1204"/>
      <c r="AE32" s="2139"/>
      <c r="AF32" s="235"/>
      <c r="AG32" s="299"/>
    </row>
    <row r="33" spans="1:33" ht="11.1" customHeight="1" x14ac:dyDescent="0.25">
      <c r="A33" s="1999"/>
      <c r="B33" s="1583"/>
      <c r="C33" s="2113"/>
      <c r="D33" s="43" t="str">
        <f>IF(ISBLANK(BP_Annexe1B_Recettes!D33),"",BP_Annexe1B_Recettes!D33)</f>
        <v/>
      </c>
      <c r="E33" s="18" t="str">
        <f>IF(ISBLANK(BP_Annexe1B_Recettes!E33),"",BP_Annexe1B_Recettes!E33)</f>
        <v/>
      </c>
      <c r="F33" s="33" t="str">
        <f>IF(ISBLANK(BP_Annexe1B_Recettes!F33),"",BP_Annexe1B_Recettes!F33)</f>
        <v/>
      </c>
      <c r="G33" s="33" t="str">
        <f>IF(ISBLANK(BP_Annexe1B_Recettes!G33),"",BP_Annexe1B_Recettes!G33)</f>
        <v/>
      </c>
      <c r="H33" s="70"/>
      <c r="I33" s="70"/>
      <c r="J33" s="106" t="str">
        <f>IF(ISBLANK(BP_Annexe1B_Recettes!J33),"",BP_Annexe1B_Recettes!J33)</f>
        <v/>
      </c>
      <c r="K33" s="9"/>
      <c r="L33" s="23"/>
      <c r="M33" s="680" t="str">
        <f>IF(ISBLANK(BP_Annexe1B_Recettes!M33),"",BP_Annexe1B_Recettes!M33)</f>
        <v/>
      </c>
      <c r="N33" s="478" t="str">
        <f>IF(ISBLANK(BP_Annexe1B_Recettes!N33),"",BP_Annexe1B_Recettes!N33)</f>
        <v/>
      </c>
      <c r="O33" s="80"/>
      <c r="P33" s="80"/>
      <c r="Q33" s="80"/>
      <c r="R33" s="80"/>
      <c r="S33" s="413"/>
      <c r="T33" s="599" t="str">
        <f>IF(ISBLANK(BP_Annexe1B_Recettes!T33),"",BP_Annexe1B_Recettes!T33)</f>
        <v/>
      </c>
      <c r="U33" s="732" t="str">
        <f>IF(ISBLANK(BP_Annexe1B_Recettes!U33),"",BP_Annexe1B_Recettes!U33)</f>
        <v/>
      </c>
      <c r="V33" s="860" t="str">
        <f>IF(ISBLANK(BP_Annexe1B_Recettes!V33),"",BP_Annexe1B_Recettes!V33)</f>
        <v/>
      </c>
      <c r="W33" s="674" t="str">
        <f>IF(ISBLANK(BP_Annexe1B_Recettes!W33),"",BP_Annexe1B_Recettes!W33)</f>
        <v/>
      </c>
      <c r="Y33" s="485"/>
      <c r="Z33" s="1109" t="str">
        <f t="shared" si="5"/>
        <v/>
      </c>
      <c r="AA33" s="1212" t="str">
        <f t="shared" si="6"/>
        <v/>
      </c>
      <c r="AB33" s="1202"/>
      <c r="AC33" s="1197"/>
      <c r="AD33" s="1198"/>
      <c r="AE33" s="2057"/>
      <c r="AF33" s="235"/>
      <c r="AG33" s="299"/>
    </row>
    <row r="34" spans="1:33" ht="11.1" customHeight="1" x14ac:dyDescent="0.25">
      <c r="A34" s="2000"/>
      <c r="B34" s="1583"/>
      <c r="C34" s="2114"/>
      <c r="D34" s="43" t="str">
        <f>IF(ISBLANK(BP_Annexe1B_Recettes!D34),"",BP_Annexe1B_Recettes!D34)</f>
        <v/>
      </c>
      <c r="E34" s="18" t="str">
        <f>IF(ISBLANK(BP_Annexe1B_Recettes!E34),"",BP_Annexe1B_Recettes!E34)</f>
        <v/>
      </c>
      <c r="F34" s="18" t="str">
        <f>IF(ISBLANK(BP_Annexe1B_Recettes!F34),"",BP_Annexe1B_Recettes!F34)</f>
        <v/>
      </c>
      <c r="G34" s="18" t="str">
        <f>IF(ISBLANK(BP_Annexe1B_Recettes!G34),"",BP_Annexe1B_Recettes!G34)</f>
        <v/>
      </c>
      <c r="H34" s="71"/>
      <c r="I34" s="71"/>
      <c r="J34" s="104" t="str">
        <f>IF(ISBLANK(BP_Annexe1B_Recettes!J34),"",BP_Annexe1B_Recettes!J34)</f>
        <v/>
      </c>
      <c r="K34" s="9"/>
      <c r="L34" s="23"/>
      <c r="M34" s="678" t="str">
        <f>IF(ISBLANK(BP_Annexe1B_Recettes!M34),"",BP_Annexe1B_Recettes!M34)</f>
        <v/>
      </c>
      <c r="N34" s="479" t="str">
        <f>IF(ISBLANK(BP_Annexe1B_Recettes!N34),"",BP_Annexe1B_Recettes!N34)</f>
        <v/>
      </c>
      <c r="O34" s="80"/>
      <c r="P34" s="80"/>
      <c r="Q34" s="80"/>
      <c r="R34" s="80"/>
      <c r="S34" s="465"/>
      <c r="T34" s="599" t="str">
        <f>IF(ISBLANK(BP_Annexe1B_Recettes!T34),"",BP_Annexe1B_Recettes!T34)</f>
        <v/>
      </c>
      <c r="U34" s="732" t="str">
        <f>IF(ISBLANK(BP_Annexe1B_Recettes!U34),"",BP_Annexe1B_Recettes!U34)</f>
        <v/>
      </c>
      <c r="V34" s="860" t="str">
        <f>IF(ISBLANK(BP_Annexe1B_Recettes!V34),"",BP_Annexe1B_Recettes!V34)</f>
        <v/>
      </c>
      <c r="W34" s="674" t="str">
        <f>IF(ISBLANK(BP_Annexe1B_Recettes!W34),"",BP_Annexe1B_Recettes!W34)</f>
        <v/>
      </c>
      <c r="Y34" s="486"/>
      <c r="Z34" s="1114" t="str">
        <f t="shared" si="5"/>
        <v/>
      </c>
      <c r="AA34" s="1212" t="str">
        <f t="shared" si="6"/>
        <v/>
      </c>
      <c r="AB34" s="1196"/>
      <c r="AC34" s="1197"/>
      <c r="AD34" s="1198"/>
      <c r="AE34" s="2057"/>
      <c r="AF34" s="235"/>
      <c r="AG34" s="299"/>
    </row>
    <row r="35" spans="1:33" ht="11.1" customHeight="1" x14ac:dyDescent="0.25">
      <c r="A35" s="17" t="s">
        <v>62</v>
      </c>
      <c r="B35" s="1583"/>
      <c r="C35" s="2140" t="s">
        <v>59</v>
      </c>
      <c r="D35" s="2141"/>
      <c r="E35" s="71" t="str">
        <f>IF(ISBLANK(BP_Annexe1B_Recettes!E35),"",BP_Annexe1B_Recettes!E35)</f>
        <v/>
      </c>
      <c r="F35" s="18"/>
      <c r="G35" s="18" t="str">
        <f>IF(ISBLANK(BP_Annexe1B_Recettes!G35),"",BP_Annexe1B_Recettes!G35)</f>
        <v/>
      </c>
      <c r="H35" s="71"/>
      <c r="I35" s="71"/>
      <c r="J35" s="104" t="str">
        <f>IF(ISBLANK(BP_Annexe1B_Recettes!J35),"",BP_Annexe1B_Recettes!J35)</f>
        <v/>
      </c>
      <c r="K35" s="9"/>
      <c r="L35" s="23"/>
      <c r="M35" s="678" t="str">
        <f>IF(ISBLANK(BP_Annexe1B_Recettes!M35),"",BP_Annexe1B_Recettes!M35)</f>
        <v/>
      </c>
      <c r="N35" s="479" t="str">
        <f>IF(ISBLANK(BP_Annexe1B_Recettes!N35),"",BP_Annexe1B_Recettes!N35)</f>
        <v/>
      </c>
      <c r="O35" s="80"/>
      <c r="P35" s="80"/>
      <c r="Q35" s="80"/>
      <c r="R35" s="80"/>
      <c r="S35" s="465"/>
      <c r="T35" s="599" t="str">
        <f>IF(ISBLANK(BP_Annexe1B_Recettes!T35),"",BP_Annexe1B_Recettes!T35)</f>
        <v/>
      </c>
      <c r="U35" s="732" t="str">
        <f>IF(ISBLANK(BP_Annexe1B_Recettes!U35),"",BP_Annexe1B_Recettes!U35)</f>
        <v/>
      </c>
      <c r="V35" s="860" t="str">
        <f>IF(ISBLANK(BP_Annexe1B_Recettes!V35),"",BP_Annexe1B_Recettes!V35)</f>
        <v/>
      </c>
      <c r="W35" s="674" t="str">
        <f>IF(ISBLANK(BP_Annexe1B_Recettes!W35),"",BP_Annexe1B_Recettes!W35)</f>
        <v/>
      </c>
      <c r="Y35" s="487"/>
      <c r="Z35" s="1114" t="str">
        <f t="shared" si="5"/>
        <v/>
      </c>
      <c r="AA35" s="1212" t="str">
        <f t="shared" si="6"/>
        <v/>
      </c>
      <c r="AB35" s="1196"/>
      <c r="AC35" s="1197"/>
      <c r="AD35" s="1198"/>
      <c r="AE35" s="1207"/>
      <c r="AF35" s="235"/>
      <c r="AG35" s="299"/>
    </row>
    <row r="36" spans="1:33" ht="11.1" customHeight="1" x14ac:dyDescent="0.25">
      <c r="A36" s="1998" t="s">
        <v>63</v>
      </c>
      <c r="B36" s="1583"/>
      <c r="C36" s="2098" t="s">
        <v>60</v>
      </c>
      <c r="D36" s="74" t="str">
        <f>IF(ISBLANK(BP_Annexe1B_Recettes!D36),"",BP_Annexe1B_Recettes!D36)</f>
        <v/>
      </c>
      <c r="E36" s="33" t="str">
        <f>IF(ISBLANK(BP_Annexe1B_Recettes!E36),"",BP_Annexe1B_Recettes!E36)</f>
        <v/>
      </c>
      <c r="F36" s="18" t="str">
        <f>IF(ISBLANK(BP_Annexe1B_Recettes!F36),"",BP_Annexe1B_Recettes!F36)</f>
        <v/>
      </c>
      <c r="G36" s="18" t="str">
        <f>IF(ISBLANK(BP_Annexe1B_Recettes!G36),"",BP_Annexe1B_Recettes!G36)</f>
        <v/>
      </c>
      <c r="H36" s="71"/>
      <c r="I36" s="71"/>
      <c r="J36" s="104" t="str">
        <f>IF(ISBLANK(BP_Annexe1B_Recettes!J36),"",BP_Annexe1B_Recettes!J36)</f>
        <v/>
      </c>
      <c r="K36" s="9"/>
      <c r="L36" s="23"/>
      <c r="M36" s="678" t="str">
        <f>IF(ISBLANK(BP_Annexe1B_Recettes!M36),"",BP_Annexe1B_Recettes!M36)</f>
        <v/>
      </c>
      <c r="N36" s="479" t="str">
        <f>IF(ISBLANK(BP_Annexe1B_Recettes!N36),"",BP_Annexe1B_Recettes!N36)</f>
        <v/>
      </c>
      <c r="O36" s="80"/>
      <c r="P36" s="80"/>
      <c r="Q36" s="80"/>
      <c r="R36" s="80"/>
      <c r="S36" s="465"/>
      <c r="T36" s="600" t="str">
        <f>IF(ISBLANK(BP_Annexe1B_Recettes!T36),"",BP_Annexe1B_Recettes!T36)</f>
        <v/>
      </c>
      <c r="U36" s="732" t="str">
        <f>IF(ISBLANK(BP_Annexe1B_Recettes!U36),"",BP_Annexe1B_Recettes!U36)</f>
        <v/>
      </c>
      <c r="V36" s="860" t="str">
        <f>IF(ISBLANK(BP_Annexe1B_Recettes!V36),"",BP_Annexe1B_Recettes!V36)</f>
        <v/>
      </c>
      <c r="W36" s="672" t="str">
        <f>IF(ISBLANK(BP_Annexe1B_Recettes!W36),"",BP_Annexe1B_Recettes!W36)</f>
        <v/>
      </c>
      <c r="Y36" s="488"/>
      <c r="Z36" s="1114" t="str">
        <f t="shared" si="5"/>
        <v/>
      </c>
      <c r="AA36" s="1212" t="str">
        <f t="shared" si="6"/>
        <v/>
      </c>
      <c r="AB36" s="1196"/>
      <c r="AC36" s="1197"/>
      <c r="AD36" s="1198"/>
      <c r="AE36" s="2057"/>
      <c r="AF36" s="235"/>
    </row>
    <row r="37" spans="1:33" ht="11.1" customHeight="1" x14ac:dyDescent="0.25">
      <c r="A37" s="1999"/>
      <c r="B37" s="1583"/>
      <c r="C37" s="2113"/>
      <c r="D37" s="43" t="str">
        <f>IF(ISBLANK(BP_Annexe1B_Recettes!D37),"",BP_Annexe1B_Recettes!D37)</f>
        <v/>
      </c>
      <c r="E37" s="18" t="str">
        <f>IF(ISBLANK(BP_Annexe1B_Recettes!E37),"",BP_Annexe1B_Recettes!E37)</f>
        <v/>
      </c>
      <c r="F37" s="18" t="str">
        <f>IF(ISBLANK(BP_Annexe1B_Recettes!F37),"",BP_Annexe1B_Recettes!F37)</f>
        <v/>
      </c>
      <c r="G37" s="18" t="str">
        <f>IF(ISBLANK(BP_Annexe1B_Recettes!G37),"",BP_Annexe1B_Recettes!G37)</f>
        <v/>
      </c>
      <c r="H37" s="71"/>
      <c r="I37" s="71"/>
      <c r="J37" s="104" t="str">
        <f>IF(ISBLANK(BP_Annexe1B_Recettes!J37),"",BP_Annexe1B_Recettes!J37)</f>
        <v/>
      </c>
      <c r="K37" s="9"/>
      <c r="L37" s="23"/>
      <c r="M37" s="678" t="str">
        <f>IF(ISBLANK(BP_Annexe1B_Recettes!M37),"",BP_Annexe1B_Recettes!M37)</f>
        <v/>
      </c>
      <c r="N37" s="479" t="str">
        <f>IF(ISBLANK(BP_Annexe1B_Recettes!N37),"",BP_Annexe1B_Recettes!N37)</f>
        <v/>
      </c>
      <c r="O37" s="80"/>
      <c r="P37" s="80"/>
      <c r="Q37" s="80"/>
      <c r="R37" s="80"/>
      <c r="S37" s="2128" t="s">
        <v>411</v>
      </c>
      <c r="T37" s="600" t="str">
        <f>IF(ISBLANK(BP_Annexe1B_Recettes!T37),"",BP_Annexe1B_Recettes!T37)</f>
        <v/>
      </c>
      <c r="U37" s="732" t="str">
        <f>IF(ISBLANK(BP_Annexe1B_Recettes!U37),"",BP_Annexe1B_Recettes!U37)</f>
        <v/>
      </c>
      <c r="V37" s="860" t="str">
        <f>IF(ISBLANK(BP_Annexe1B_Recettes!V37),"",BP_Annexe1B_Recettes!V37)</f>
        <v/>
      </c>
      <c r="W37" s="672" t="str">
        <f>IF(ISBLANK(BP_Annexe1B_Recettes!W37),"",BP_Annexe1B_Recettes!W37)</f>
        <v/>
      </c>
      <c r="Z37" s="1114" t="str">
        <f t="shared" si="5"/>
        <v/>
      </c>
      <c r="AA37" s="1212" t="str">
        <f t="shared" si="6"/>
        <v/>
      </c>
      <c r="AB37" s="1196"/>
      <c r="AC37" s="1197"/>
      <c r="AD37" s="1198"/>
      <c r="AE37" s="2057"/>
      <c r="AF37" s="235"/>
      <c r="AG37" s="298"/>
    </row>
    <row r="38" spans="1:33" ht="11.1" customHeight="1" x14ac:dyDescent="0.25">
      <c r="A38" s="2000"/>
      <c r="B38" s="1584"/>
      <c r="C38" s="2114"/>
      <c r="D38" s="43" t="str">
        <f>IF(ISBLANK(BP_Annexe1B_Recettes!D38),"",BP_Annexe1B_Recettes!D38)</f>
        <v/>
      </c>
      <c r="E38" s="18" t="str">
        <f>IF(ISBLANK(BP_Annexe1B_Recettes!E38),"",BP_Annexe1B_Recettes!E38)</f>
        <v/>
      </c>
      <c r="F38" s="18" t="str">
        <f>IF(ISBLANK(BP_Annexe1B_Recettes!F38),"",BP_Annexe1B_Recettes!F38)</f>
        <v/>
      </c>
      <c r="G38" s="18" t="str">
        <f>IF(ISBLANK(BP_Annexe1B_Recettes!G38),"",BP_Annexe1B_Recettes!G38)</f>
        <v/>
      </c>
      <c r="H38" s="71"/>
      <c r="I38" s="71"/>
      <c r="J38" s="104" t="str">
        <f>IF(ISBLANK(BP_Annexe1B_Recettes!J38),"",BP_Annexe1B_Recettes!J38)</f>
        <v/>
      </c>
      <c r="K38" s="9"/>
      <c r="L38" s="23"/>
      <c r="M38" s="678" t="str">
        <f>IF(ISBLANK(BP_Annexe1B_Recettes!M38),"",BP_Annexe1B_Recettes!M38)</f>
        <v/>
      </c>
      <c r="N38" s="479" t="str">
        <f>IF(ISBLANK(BP_Annexe1B_Recettes!N38),"",BP_Annexe1B_Recettes!N38)</f>
        <v/>
      </c>
      <c r="O38" s="80"/>
      <c r="P38" s="80"/>
      <c r="Q38" s="80"/>
      <c r="R38" s="80"/>
      <c r="S38" s="2128"/>
      <c r="T38" s="600" t="str">
        <f>IF(ISBLANK(BP_Annexe1B_Recettes!T38),"",BP_Annexe1B_Recettes!T38)</f>
        <v/>
      </c>
      <c r="U38" s="732" t="str">
        <f>IF(ISBLANK(BP_Annexe1B_Recettes!U38),"",BP_Annexe1B_Recettes!U38)</f>
        <v/>
      </c>
      <c r="V38" s="860" t="str">
        <f>IF(ISBLANK(BP_Annexe1B_Recettes!V38),"",BP_Annexe1B_Recettes!V38)</f>
        <v/>
      </c>
      <c r="W38" s="672" t="str">
        <f>IF(ISBLANK(BP_Annexe1B_Recettes!W38),"",BP_Annexe1B_Recettes!W38)</f>
        <v/>
      </c>
      <c r="Z38" s="1114" t="str">
        <f t="shared" si="5"/>
        <v/>
      </c>
      <c r="AA38" s="1212" t="str">
        <f t="shared" si="6"/>
        <v/>
      </c>
      <c r="AB38" s="1196"/>
      <c r="AC38" s="1197"/>
      <c r="AD38" s="1198"/>
      <c r="AE38" s="2057"/>
      <c r="AF38" s="235"/>
      <c r="AG38" s="295"/>
    </row>
    <row r="39" spans="1:33" ht="15.75" thickBot="1" x14ac:dyDescent="0.3">
      <c r="A39" s="1590" t="s">
        <v>112</v>
      </c>
      <c r="B39" s="1752"/>
      <c r="C39" s="1752"/>
      <c r="D39" s="1752"/>
      <c r="E39" s="1752"/>
      <c r="F39" s="1752"/>
      <c r="G39" s="1753"/>
      <c r="H39" s="1249"/>
      <c r="I39" s="1249"/>
      <c r="J39" s="149">
        <f>IF(ISBLANK(BP_Annexe1B_Recettes!J39),"",BP_Annexe1B_Recettes!J39)</f>
        <v>0</v>
      </c>
      <c r="K39" s="163"/>
      <c r="L39" s="164"/>
      <c r="M39" s="616">
        <f>IF(ISBLANK(BP_Annexe1B_Recettes!M39),"",BP_Annexe1B_Recettes!M39)</f>
        <v>0</v>
      </c>
      <c r="N39" s="617" t="str">
        <f>IF(ISBLANK(BP_Annexe1B_Recettes!N39),"",BP_Annexe1B_Recettes!N39)</f>
        <v/>
      </c>
      <c r="O39" s="80"/>
      <c r="P39" s="80"/>
      <c r="Q39" s="80"/>
      <c r="R39" s="80"/>
      <c r="S39" s="2129"/>
      <c r="T39" s="589">
        <f>IF(ISBLANK(BP_Annexe1B_Recettes!T39),"",BP_Annexe1B_Recettes!T39)</f>
        <v>0</v>
      </c>
      <c r="U39" s="863" t="str">
        <f>IF(ISBLANK(BP_Annexe1B_Recettes!U39),"",BP_Annexe1B_Recettes!U39)</f>
        <v/>
      </c>
      <c r="V39" s="864" t="str">
        <f>IF(ISBLANK(BP_Annexe1B_Recettes!V39),"",BP_Annexe1B_Recettes!V39)</f>
        <v/>
      </c>
      <c r="W39" s="641" t="str">
        <f>IF(ISBLANK(BP_Annexe1B_Recettes!W39),"",BP_Annexe1B_Recettes!W39)</f>
        <v/>
      </c>
      <c r="Z39" s="1145">
        <f>SUM(Z32:Z38)</f>
        <v>0</v>
      </c>
      <c r="AA39" s="1146" t="e">
        <f>Z39/$Z$52</f>
        <v>#DIV/0!</v>
      </c>
      <c r="AB39" s="1213">
        <f>SUM(AB32:AB38)</f>
        <v>0</v>
      </c>
      <c r="AC39" s="1214"/>
      <c r="AD39" s="1214"/>
      <c r="AE39" s="1215"/>
      <c r="AF39" s="235"/>
      <c r="AG39" s="295"/>
    </row>
    <row r="40" spans="1:33" ht="15.75" thickBot="1" x14ac:dyDescent="0.3">
      <c r="A40" s="141" t="s">
        <v>361</v>
      </c>
      <c r="B40" s="1722" t="s">
        <v>641</v>
      </c>
      <c r="C40" s="1723"/>
      <c r="D40" s="1723"/>
      <c r="E40" s="1723"/>
      <c r="F40" s="1723"/>
      <c r="G40" s="1723"/>
      <c r="H40" s="1723"/>
      <c r="I40" s="1723"/>
      <c r="J40" s="1723"/>
      <c r="K40" s="1723"/>
      <c r="L40" s="1723"/>
      <c r="M40" s="1723"/>
      <c r="N40" s="1723"/>
      <c r="O40" s="809" t="s">
        <v>206</v>
      </c>
      <c r="P40" s="1720">
        <f>IF(ISBLANK(BP_Annexe1B_Recettes!P40),"",BP_Annexe1B_Recettes!P40)</f>
        <v>0</v>
      </c>
      <c r="Q40" s="1721" t="str">
        <f>IF(ISBLANK(BP_Annexe1B_Recettes!Q40),"",BP_Annexe1B_Recettes!Q40)</f>
        <v/>
      </c>
      <c r="R40" s="80"/>
      <c r="S40" s="739">
        <f>IF(ISBLANK(BP_Annexe1B_Recettes!S40),"",BP_Annexe1B_Recettes!S40)</f>
        <v>0</v>
      </c>
      <c r="T40" s="859"/>
      <c r="U40" s="859"/>
      <c r="V40" s="881"/>
      <c r="W40" s="882"/>
      <c r="Y40" s="484"/>
      <c r="Z40" s="2125"/>
      <c r="AA40" s="2124"/>
      <c r="AB40" s="2124"/>
      <c r="AC40" s="2124"/>
      <c r="AD40" s="2124"/>
      <c r="AE40" s="2124"/>
      <c r="AF40" s="235"/>
      <c r="AG40" s="240"/>
    </row>
    <row r="41" spans="1:33" ht="11.1" customHeight="1" x14ac:dyDescent="0.25">
      <c r="A41" s="867" t="s">
        <v>363</v>
      </c>
      <c r="B41" s="1631" t="s">
        <v>65</v>
      </c>
      <c r="C41" s="1014" t="s">
        <v>64</v>
      </c>
      <c r="D41" s="74" t="str">
        <f>IF(ISBLANK(BP_Annexe1B_Recettes!D41),"",BP_Annexe1B_Recettes!D41)</f>
        <v>Choisir dans liste déroulante</v>
      </c>
      <c r="E41" s="872"/>
      <c r="F41" s="865"/>
      <c r="G41" s="866"/>
      <c r="H41" s="1242"/>
      <c r="I41" s="1242"/>
      <c r="J41" s="878" t="str">
        <f>IF(ISBLANK(BP_Annexe1B_Recettes!J41),"",BP_Annexe1B_Recettes!J41)</f>
        <v/>
      </c>
      <c r="K41" s="878" t="str">
        <f>IF(ISBLANK(BP_Annexe1B_Recettes!K41),"",BP_Annexe1B_Recettes!K41)</f>
        <v/>
      </c>
      <c r="L41" s="879" t="str">
        <f>IF(ISBLANK(BP_Annexe1B_Recettes!L41),"",BP_Annexe1B_Recettes!L41)</f>
        <v/>
      </c>
      <c r="M41" s="682" t="str">
        <f>IF(ISBLANK(BP_Annexe1B_Recettes!M41),"",BP_Annexe1B_Recettes!M41)</f>
        <v/>
      </c>
      <c r="N41" s="880" t="str">
        <f>IF(ISBLANK(BP_Annexe1B_Recettes!N41),"",BP_Annexe1B_Recettes!N41)</f>
        <v/>
      </c>
      <c r="O41" s="335" t="str">
        <f>IF(ISBLANK(BP_Annexe1B_Recettes!O41),"",BP_Annexe1B_Recettes!O41)</f>
        <v/>
      </c>
      <c r="P41" s="165" t="str">
        <f>IF(ISBLANK(BP_Annexe1B_Recettes!P41),"",BP_Annexe1B_Recettes!P41)</f>
        <v/>
      </c>
      <c r="Q41" s="81" t="str">
        <f>IF(ISBLANK(BP_Annexe1B_Recettes!Q41),"",BP_Annexe1B_Recettes!Q41)</f>
        <v/>
      </c>
      <c r="R41" s="440"/>
      <c r="S41" s="80"/>
      <c r="T41" s="834" t="str">
        <f>IF(ISBLANK(BP_Annexe1B_Recettes!T41),"",BP_Annexe1B_Recettes!T41)</f>
        <v/>
      </c>
      <c r="U41" s="835" t="str">
        <f>IF(ISBLANK(BP_Annexe1B_Recettes!U41),"",BP_Annexe1B_Recettes!U41)</f>
        <v/>
      </c>
      <c r="V41" s="458" t="str">
        <f>IF(ISBLANK(BP_Annexe1B_Recettes!V41),"",BP_Annexe1B_Recettes!V41)</f>
        <v/>
      </c>
      <c r="W41" s="450" t="str">
        <f>IF(ISBLANK(BP_Annexe1B_Recettes!W41),"",BP_Annexe1B_Recettes!W41)</f>
        <v/>
      </c>
      <c r="Y41" s="1"/>
      <c r="Z41" s="1109" t="str">
        <f t="shared" ref="Z41:Z44" si="7">IF(SUM(AB41:AD41)=0,"",ROUNDUP(SUM(AB41,AD41),2))</f>
        <v/>
      </c>
      <c r="AA41" s="1216" t="str">
        <f>IF(Z41="","",Z41/$Z$52)</f>
        <v/>
      </c>
      <c r="AB41" s="1217"/>
      <c r="AC41" s="1218"/>
      <c r="AD41" s="1219"/>
      <c r="AE41" s="2126"/>
      <c r="AF41" s="235"/>
      <c r="AG41" s="296"/>
    </row>
    <row r="42" spans="1:33" ht="11.1" customHeight="1" x14ac:dyDescent="0.25">
      <c r="A42" s="1580" t="s">
        <v>364</v>
      </c>
      <c r="B42" s="1583"/>
      <c r="C42" s="2113" t="s">
        <v>153</v>
      </c>
      <c r="D42" s="74" t="str">
        <f>IF(ISBLANK(BP_Annexe1B_Recettes!D42),"",BP_Annexe1B_Recettes!D42)</f>
        <v/>
      </c>
      <c r="E42" s="857" t="str">
        <f>IF(ISBLANK(BP_Annexe1B_Recettes!E42),"",BP_Annexe1B_Recettes!E42)</f>
        <v/>
      </c>
      <c r="F42" s="33" t="str">
        <f>IF(ISBLANK(BP_Annexe1B_Recettes!F42),"",BP_Annexe1B_Recettes!F42)</f>
        <v/>
      </c>
      <c r="G42" s="33" t="str">
        <f>IF(ISBLANK(BP_Annexe1B_Recettes!G42),"",BP_Annexe1B_Recettes!G42)</f>
        <v/>
      </c>
      <c r="H42" s="70"/>
      <c r="I42" s="70"/>
      <c r="J42" s="106" t="str">
        <f>IF(ISBLANK(BP_Annexe1B_Recettes!J42),"",BP_Annexe1B_Recettes!J42)</f>
        <v/>
      </c>
      <c r="K42" s="331" t="str">
        <f>IF(ISBLANK(BP_Annexe1B_Recettes!K42),"",BP_Annexe1B_Recettes!K42)</f>
        <v/>
      </c>
      <c r="L42" s="336" t="str">
        <f>IF(ISBLANK(BP_Annexe1B_Recettes!L42),"",BP_Annexe1B_Recettes!L42)</f>
        <v/>
      </c>
      <c r="M42" s="680" t="str">
        <f>IF(ISBLANK(BP_Annexe1B_Recettes!M42),"",BP_Annexe1B_Recettes!M42)</f>
        <v/>
      </c>
      <c r="N42" s="477" t="str">
        <f>IF(ISBLANK(BP_Annexe1B_Recettes!N42),"",BP_Annexe1B_Recettes!N42)</f>
        <v/>
      </c>
      <c r="O42" s="327" t="str">
        <f>IF(ISBLANK(BP_Annexe1B_Recettes!O42),"",BP_Annexe1B_Recettes!O42)</f>
        <v/>
      </c>
      <c r="P42" s="327" t="str">
        <f>IF(ISBLANK(BP_Annexe1B_Recettes!P42),"",BP_Annexe1B_Recettes!P42)</f>
        <v/>
      </c>
      <c r="Q42" s="328" t="str">
        <f>IF(ISBLANK(BP_Annexe1B_Recettes!Q42),"",BP_Annexe1B_Recettes!Q42)</f>
        <v/>
      </c>
      <c r="R42" s="440"/>
      <c r="S42" s="80"/>
      <c r="T42" s="470" t="str">
        <f>IF(ISBLANK(BP_Annexe1B_Recettes!T42),"",BP_Annexe1B_Recettes!T42)</f>
        <v/>
      </c>
      <c r="U42" s="737" t="str">
        <f>IF(ISBLANK(BP_Annexe1B_Recettes!U42),"",BP_Annexe1B_Recettes!U42)</f>
        <v/>
      </c>
      <c r="V42" s="467" t="str">
        <f>IF(ISBLANK(BP_Annexe1B_Recettes!V42),"",BP_Annexe1B_Recettes!V42)</f>
        <v/>
      </c>
      <c r="W42" s="449" t="str">
        <f>IF(ISBLANK(BP_Annexe1B_Recettes!W42),"",BP_Annexe1B_Recettes!W42)</f>
        <v/>
      </c>
      <c r="Z42" s="1109" t="str">
        <f t="shared" si="7"/>
        <v/>
      </c>
      <c r="AA42" s="1195" t="str">
        <f>IF(Z42="","",Z42/$Z$52)</f>
        <v/>
      </c>
      <c r="AB42" s="1202"/>
      <c r="AC42" s="1220"/>
      <c r="AD42" s="1221"/>
      <c r="AE42" s="2127"/>
      <c r="AF42" s="235"/>
      <c r="AG42" s="296"/>
    </row>
    <row r="43" spans="1:33" ht="11.1" customHeight="1" x14ac:dyDescent="0.25">
      <c r="A43" s="1580"/>
      <c r="B43" s="1583"/>
      <c r="C43" s="2113"/>
      <c r="D43" s="43" t="str">
        <f>IF(ISBLANK(BP_Annexe1B_Recettes!D43),"",BP_Annexe1B_Recettes!D43)</f>
        <v/>
      </c>
      <c r="E43" s="17" t="str">
        <f>IF(ISBLANK(BP_Annexe1B_Recettes!E43),"",BP_Annexe1B_Recettes!E43)</f>
        <v/>
      </c>
      <c r="F43" s="18" t="str">
        <f>IF(ISBLANK(BP_Annexe1B_Recettes!F43),"",BP_Annexe1B_Recettes!F43)</f>
        <v/>
      </c>
      <c r="G43" s="18" t="str">
        <f>IF(ISBLANK(BP_Annexe1B_Recettes!G43),"",BP_Annexe1B_Recettes!G43)</f>
        <v/>
      </c>
      <c r="H43" s="70"/>
      <c r="I43" s="70"/>
      <c r="J43" s="106" t="str">
        <f>IF(ISBLANK(BP_Annexe1B_Recettes!J43),"",BP_Annexe1B_Recettes!J43)</f>
        <v/>
      </c>
      <c r="K43" s="105" t="str">
        <f>IF(ISBLANK(BP_Annexe1B_Recettes!K43),"",BP_Annexe1B_Recettes!K43)</f>
        <v/>
      </c>
      <c r="L43" s="107" t="str">
        <f>IF(ISBLANK(BP_Annexe1B_Recettes!L43),"",BP_Annexe1B_Recettes!L43)</f>
        <v/>
      </c>
      <c r="M43" s="680" t="str">
        <f>IF(ISBLANK(BP_Annexe1B_Recettes!M43),"",BP_Annexe1B_Recettes!M43)</f>
        <v/>
      </c>
      <c r="N43" s="477" t="str">
        <f>IF(ISBLANK(BP_Annexe1B_Recettes!N43),"",BP_Annexe1B_Recettes!N43)</f>
        <v/>
      </c>
      <c r="O43" s="329" t="str">
        <f>IF(ISBLANK(BP_Annexe1B_Recettes!O43),"",BP_Annexe1B_Recettes!O43)</f>
        <v/>
      </c>
      <c r="P43" s="329" t="str">
        <f>IF(ISBLANK(BP_Annexe1B_Recettes!P43),"",BP_Annexe1B_Recettes!P43)</f>
        <v/>
      </c>
      <c r="Q43" s="330" t="str">
        <f>IF(ISBLANK(BP_Annexe1B_Recettes!Q43),"",BP_Annexe1B_Recettes!Q43)</f>
        <v/>
      </c>
      <c r="R43" s="440"/>
      <c r="S43" s="2132" t="s">
        <v>370</v>
      </c>
      <c r="T43" s="470" t="str">
        <f>IF(ISBLANK(BP_Annexe1B_Recettes!T43),"",BP_Annexe1B_Recettes!T43)</f>
        <v/>
      </c>
      <c r="U43" s="468" t="str">
        <f>IF(ISBLANK(BP_Annexe1B_Recettes!U43),"",BP_Annexe1B_Recettes!U43)</f>
        <v/>
      </c>
      <c r="V43" s="468" t="str">
        <f>IF(ISBLANK(BP_Annexe1B_Recettes!V43),"",BP_Annexe1B_Recettes!V43)</f>
        <v/>
      </c>
      <c r="W43" s="451" t="str">
        <f>IF(ISBLANK(BP_Annexe1B_Recettes!W43),"",BP_Annexe1B_Recettes!W43)</f>
        <v/>
      </c>
      <c r="Y43" s="2130" t="s">
        <v>343</v>
      </c>
      <c r="Z43" s="1109" t="str">
        <f t="shared" si="7"/>
        <v/>
      </c>
      <c r="AA43" s="1195" t="str">
        <f>IF(Z43="","",Z43/$Z$52)</f>
        <v/>
      </c>
      <c r="AB43" s="1202"/>
      <c r="AC43" s="1199"/>
      <c r="AD43" s="1199"/>
      <c r="AE43" s="2126"/>
      <c r="AF43" s="235"/>
      <c r="AG43" s="239"/>
    </row>
    <row r="44" spans="1:33" ht="11.1" customHeight="1" thickBot="1" x14ac:dyDescent="0.3">
      <c r="A44" s="1581"/>
      <c r="B44" s="1583"/>
      <c r="C44" s="2114"/>
      <c r="D44" s="43" t="str">
        <f>IF(ISBLANK(BP_Annexe1B_Recettes!D44),"",BP_Annexe1B_Recettes!D44)</f>
        <v/>
      </c>
      <c r="E44" s="17" t="str">
        <f>IF(ISBLANK(BP_Annexe1B_Recettes!E44),"",BP_Annexe1B_Recettes!E44)</f>
        <v/>
      </c>
      <c r="F44" s="33" t="str">
        <f>IF(ISBLANK(BP_Annexe1B_Recettes!F44),"",BP_Annexe1B_Recettes!F44)</f>
        <v/>
      </c>
      <c r="G44" s="18" t="str">
        <f>IF(ISBLANK(BP_Annexe1B_Recettes!G44),"",BP_Annexe1B_Recettes!G44)</f>
        <v/>
      </c>
      <c r="H44" s="70"/>
      <c r="I44" s="70"/>
      <c r="J44" s="106" t="str">
        <f>IF(ISBLANK(BP_Annexe1B_Recettes!J44),"",BP_Annexe1B_Recettes!J44)</f>
        <v/>
      </c>
      <c r="K44" s="104" t="str">
        <f>IF(ISBLANK(BP_Annexe1B_Recettes!K44),"",BP_Annexe1B_Recettes!K44)</f>
        <v/>
      </c>
      <c r="L44" s="877" t="str">
        <f>IF(ISBLANK(BP_Annexe1B_Recettes!L44),"",BP_Annexe1B_Recettes!L44)</f>
        <v/>
      </c>
      <c r="M44" s="680" t="str">
        <f>IF(ISBLANK(BP_Annexe1B_Recettes!M44),"",BP_Annexe1B_Recettes!M44)</f>
        <v/>
      </c>
      <c r="N44" s="477" t="str">
        <f>IF(ISBLANK(BP_Annexe1B_Recettes!N44),"",BP_Annexe1B_Recettes!N44)</f>
        <v/>
      </c>
      <c r="O44" s="165" t="str">
        <f>IF(ISBLANK(BP_Annexe1B_Recettes!O44),"",BP_Annexe1B_Recettes!O44)</f>
        <v/>
      </c>
      <c r="P44" s="165" t="str">
        <f>IF(ISBLANK(BP_Annexe1B_Recettes!P44),"",BP_Annexe1B_Recettes!P44)</f>
        <v/>
      </c>
      <c r="Q44" s="81" t="str">
        <f>IF(ISBLANK(BP_Annexe1B_Recettes!Q44),"",BP_Annexe1B_Recettes!Q44)</f>
        <v/>
      </c>
      <c r="R44" s="440"/>
      <c r="S44" s="2133"/>
      <c r="T44" s="836" t="str">
        <f>IF(ISBLANK(BP_Annexe1B_Recettes!T44),"",BP_Annexe1B_Recettes!T44)</f>
        <v/>
      </c>
      <c r="U44" s="468" t="str">
        <f>IF(ISBLANK(BP_Annexe1B_Recettes!U44),"",BP_Annexe1B_Recettes!U44)</f>
        <v/>
      </c>
      <c r="V44" s="468" t="str">
        <f>IF(ISBLANK(BP_Annexe1B_Recettes!V44),"",BP_Annexe1B_Recettes!V44)</f>
        <v/>
      </c>
      <c r="W44" s="452" t="str">
        <f>IF(ISBLANK(BP_Annexe1B_Recettes!W44),"",BP_Annexe1B_Recettes!W44)</f>
        <v/>
      </c>
      <c r="Y44" s="2131"/>
      <c r="Z44" s="1222" t="str">
        <f t="shared" si="7"/>
        <v/>
      </c>
      <c r="AA44" s="1195" t="str">
        <f>IF(Z44="","",Z44/$Z$52)</f>
        <v/>
      </c>
      <c r="AB44" s="1196"/>
      <c r="AC44" s="1196"/>
      <c r="AD44" s="1196"/>
      <c r="AE44" s="2137"/>
      <c r="AF44" s="235"/>
      <c r="AG44" s="297"/>
    </row>
    <row r="45" spans="1:33" ht="15.75" thickBot="1" x14ac:dyDescent="0.3">
      <c r="A45" s="1590" t="s">
        <v>367</v>
      </c>
      <c r="B45" s="1591"/>
      <c r="C45" s="1666"/>
      <c r="D45" s="1666"/>
      <c r="E45" s="1666"/>
      <c r="F45" s="1666"/>
      <c r="G45" s="1734"/>
      <c r="H45" s="1250"/>
      <c r="I45" s="1250"/>
      <c r="J45" s="137">
        <f>IF(ISBLANK(BP_Annexe1B_Recettes!J45),"",BP_Annexe1B_Recettes!J45)</f>
        <v>0</v>
      </c>
      <c r="K45" s="137">
        <f>IF(ISBLANK(BP_Annexe1B_Recettes!K45),"",BP_Annexe1B_Recettes!K45)</f>
        <v>0</v>
      </c>
      <c r="L45" s="138">
        <f>IF(ISBLANK(BP_Annexe1B_Recettes!L45),"",BP_Annexe1B_Recettes!L45)</f>
        <v>0</v>
      </c>
      <c r="M45" s="616">
        <f>IF(ISBLANK(BP_Annexe1B_Recettes!M45),"",BP_Annexe1B_Recettes!M45)</f>
        <v>0</v>
      </c>
      <c r="N45" s="606" t="str">
        <f>IF(ISBLANK(BP_Annexe1B_Recettes!N45),"",BP_Annexe1B_Recettes!N45)</f>
        <v/>
      </c>
      <c r="O45" s="140">
        <f>IF(ISBLANK(BP_Annexe1B_Recettes!O45),"",BP_Annexe1B_Recettes!O45)</f>
        <v>0</v>
      </c>
      <c r="P45" s="140">
        <f>IF(ISBLANK(BP_Annexe1B_Recettes!P45),"",BP_Annexe1B_Recettes!P45)</f>
        <v>0</v>
      </c>
      <c r="Q45" s="140">
        <f>IF(ISBLANK(BP_Annexe1B_Recettes!Q45),"",BP_Annexe1B_Recettes!Q45)</f>
        <v>0</v>
      </c>
      <c r="R45" s="83"/>
      <c r="S45" s="1339" t="str">
        <f>IF(ISBLANK(BP_Annexe1B_Recettes!S45),"",BP_Annexe1B_Recettes!S45)</f>
        <v/>
      </c>
      <c r="T45" s="589">
        <f>IF(ISBLANK(BP_Annexe1B_Recettes!T45),"",BP_Annexe1B_Recettes!T45)</f>
        <v>0</v>
      </c>
      <c r="U45" s="868">
        <f>IF(ISBLANK(BP_Annexe1B_Recettes!U45),"",BP_Annexe1B_Recettes!U45)</f>
        <v>0</v>
      </c>
      <c r="V45" s="869">
        <f>IF(ISBLANK(BP_Annexe1B_Recettes!V45),"",BP_Annexe1B_Recettes!V45)</f>
        <v>0</v>
      </c>
      <c r="W45" s="641" t="str">
        <f>IF(ISBLANK(BP_Annexe1B_Recettes!W45),"",BP_Annexe1B_Recettes!W45)</f>
        <v/>
      </c>
      <c r="Y45" s="1339" t="e">
        <f>(SUM(Z41:Z44)-SUM(AD41:AD44))/$Z$52</f>
        <v>#DIV/0!</v>
      </c>
      <c r="Z45" s="1145">
        <f>SUM(Z41:Z44)</f>
        <v>0</v>
      </c>
      <c r="AA45" s="1223" t="e">
        <f>Z45/$Z$52</f>
        <v>#DIV/0!</v>
      </c>
      <c r="AB45" s="1224">
        <f>SUM(AB41:AB44)</f>
        <v>0</v>
      </c>
      <c r="AC45" s="1224">
        <f>SUM(AC41:AC44)</f>
        <v>0</v>
      </c>
      <c r="AD45" s="1224">
        <f>SUM(AD41:AD44)</f>
        <v>0</v>
      </c>
      <c r="AE45" s="1225"/>
      <c r="AF45" s="235"/>
      <c r="AG45" s="297"/>
    </row>
    <row r="46" spans="1:33" ht="15.75" thickBot="1" x14ac:dyDescent="0.3">
      <c r="A46" s="141" t="s">
        <v>362</v>
      </c>
      <c r="B46" s="1722" t="s">
        <v>642</v>
      </c>
      <c r="C46" s="1723"/>
      <c r="D46" s="1723"/>
      <c r="E46" s="1723"/>
      <c r="F46" s="1723"/>
      <c r="G46" s="1723"/>
      <c r="H46" s="1723"/>
      <c r="I46" s="1723"/>
      <c r="J46" s="1723"/>
      <c r="K46" s="1723"/>
      <c r="L46" s="1723"/>
      <c r="M46" s="1723"/>
      <c r="N46" s="1723"/>
      <c r="O46" s="809" t="s">
        <v>206</v>
      </c>
      <c r="P46" s="1720">
        <f>IF(ISBLANK(BP_Annexe1B_Recettes!P46),"",BP_Annexe1B_Recettes!P46)</f>
        <v>0</v>
      </c>
      <c r="Q46" s="1721" t="str">
        <f>IF(ISBLANK(BP_Annexe1B_Recettes!Q46),"",BP_Annexe1B_Recettes!Q46)</f>
        <v/>
      </c>
      <c r="R46" s="80"/>
      <c r="S46" s="839"/>
      <c r="T46" s="859"/>
      <c r="U46" s="859"/>
      <c r="V46" s="881"/>
      <c r="W46" s="882"/>
      <c r="Y46" s="484"/>
      <c r="Z46" s="2125"/>
      <c r="AA46" s="2124"/>
      <c r="AB46" s="2124"/>
      <c r="AC46" s="2124"/>
      <c r="AD46" s="2124"/>
      <c r="AE46" s="2124"/>
      <c r="AF46" s="235"/>
      <c r="AG46" s="297"/>
    </row>
    <row r="47" spans="1:33" ht="11.1" customHeight="1" x14ac:dyDescent="0.25">
      <c r="A47" s="856" t="s">
        <v>365</v>
      </c>
      <c r="B47" s="1631" t="s">
        <v>65</v>
      </c>
      <c r="C47" s="2151" t="s">
        <v>162</v>
      </c>
      <c r="D47" s="2152"/>
      <c r="E47" s="819" t="str">
        <f>IF(ISBLANK(BP_Annexe1B_Recettes!E47),"",BP_Annexe1B_Recettes!E47)</f>
        <v/>
      </c>
      <c r="F47" s="820" t="str">
        <f>IF(ISBLANK(BP_Annexe1B_Recettes!F47),"",BP_Annexe1B_Recettes!F47)</f>
        <v/>
      </c>
      <c r="G47" s="873" t="str">
        <f>IF(ISBLANK(BP_Annexe1B_Recettes!G47),"",BP_Annexe1B_Recettes!G47)</f>
        <v/>
      </c>
      <c r="H47" s="1243"/>
      <c r="I47" s="1243"/>
      <c r="J47" s="821" t="str">
        <f>IF(ISBLANK(BP_Annexe1B_Recettes!J47),"",BP_Annexe1B_Recettes!J47)</f>
        <v/>
      </c>
      <c r="K47" s="821" t="str">
        <f>IF(ISBLANK(BP_Annexe1B_Recettes!K47),"",BP_Annexe1B_Recettes!K47)</f>
        <v/>
      </c>
      <c r="L47" s="822" t="str">
        <f>IF(ISBLANK(BP_Annexe1B_Recettes!L47),"",BP_Annexe1B_Recettes!L47)</f>
        <v/>
      </c>
      <c r="M47" s="823" t="str">
        <f>IF(ISBLANK(BP_Annexe1B_Recettes!M47),"",BP_Annexe1B_Recettes!M47)</f>
        <v/>
      </c>
      <c r="N47" s="874" t="str">
        <f>IF(ISBLANK(BP_Annexe1B_Recettes!N47),"",BP_Annexe1B_Recettes!N47)</f>
        <v/>
      </c>
      <c r="O47" s="79"/>
      <c r="P47" s="79"/>
      <c r="Q47" s="79"/>
      <c r="R47" s="79"/>
      <c r="S47" s="839" t="s">
        <v>344</v>
      </c>
      <c r="T47" s="870" t="str">
        <f>IF(ISBLANK(BP_Annexe1B_Recettes!T47),"",BP_Annexe1B_Recettes!T47)</f>
        <v/>
      </c>
      <c r="U47" s="871" t="str">
        <f>IF(ISBLANK(BP_Annexe1B_Recettes!U47),"",BP_Annexe1B_Recettes!U47)</f>
        <v/>
      </c>
      <c r="V47" s="468" t="str">
        <f>IF(ISBLANK(BP_Annexe1B_Recettes!V47),"",BP_Annexe1B_Recettes!V47)</f>
        <v/>
      </c>
      <c r="W47" s="481" t="str">
        <f>IF(ISBLANK(BP_Annexe1B_Recettes!W47),"",BP_Annexe1B_Recettes!W47)</f>
        <v/>
      </c>
      <c r="Y47" s="838" t="s">
        <v>344</v>
      </c>
      <c r="Z47" s="1226" t="str">
        <f t="shared" ref="Z47:Z50" si="8">IF(SUM(AB47:AD47)=0,"",ROUNDUP(SUM(AB47,AD47),2))</f>
        <v/>
      </c>
      <c r="AA47" s="1195" t="str">
        <f>IF(Z47="","",Z47/$Z$52)</f>
        <v/>
      </c>
      <c r="AB47" s="1196"/>
      <c r="AC47" s="1196"/>
      <c r="AD47" s="1196"/>
      <c r="AE47" s="2126"/>
      <c r="AF47" s="235"/>
      <c r="AG47" s="297"/>
    </row>
    <row r="48" spans="1:33" ht="11.1" customHeight="1" thickBot="1" x14ac:dyDescent="0.3">
      <c r="A48" s="1738" t="s">
        <v>366</v>
      </c>
      <c r="B48" s="1583"/>
      <c r="C48" s="2153" t="s">
        <v>160</v>
      </c>
      <c r="D48" s="332" t="str">
        <f>IF(ISBLANK(BP_Annexe1B_Recettes!D48),"",BP_Annexe1B_Recettes!D48)</f>
        <v/>
      </c>
      <c r="E48" s="333" t="str">
        <f>IF(ISBLANK(BP_Annexe1B_Recettes!E48),"",BP_Annexe1B_Recettes!E48)</f>
        <v/>
      </c>
      <c r="F48" s="18" t="str">
        <f>IF(ISBLANK(BP_Annexe1B_Recettes!F48),"",BP_Annexe1B_Recettes!F48)</f>
        <v/>
      </c>
      <c r="G48" s="18" t="str">
        <f>IF(ISBLANK(BP_Annexe1B_Recettes!G48),"",BP_Annexe1B_Recettes!G48)</f>
        <v/>
      </c>
      <c r="H48" s="71"/>
      <c r="I48" s="71"/>
      <c r="J48" s="104" t="str">
        <f>IF(ISBLANK(BP_Annexe1B_Recettes!J48),"",BP_Annexe1B_Recettes!J48)</f>
        <v/>
      </c>
      <c r="K48" s="105" t="str">
        <f>IF(ISBLANK(BP_Annexe1B_Recettes!K48),"",BP_Annexe1B_Recettes!K48)</f>
        <v/>
      </c>
      <c r="L48" s="107" t="str">
        <f>IF(ISBLANK(BP_Annexe1B_Recettes!L48),"",BP_Annexe1B_Recettes!L48)</f>
        <v/>
      </c>
      <c r="M48" s="678" t="str">
        <f>IF(ISBLANK(BP_Annexe1B_Recettes!M48),"",BP_Annexe1B_Recettes!M48)</f>
        <v/>
      </c>
      <c r="N48" s="875" t="str">
        <f>IF(ISBLANK(BP_Annexe1B_Recettes!N48),"",BP_Annexe1B_Recettes!N48)</f>
        <v/>
      </c>
      <c r="O48" s="831"/>
      <c r="P48" s="832" t="s">
        <v>369</v>
      </c>
      <c r="Q48" s="79"/>
      <c r="R48" s="79"/>
      <c r="S48" s="80"/>
      <c r="T48" s="469" t="str">
        <f>IF(ISBLANK(BP_Annexe1B_Recettes!T48),"",BP_Annexe1B_Recettes!T48)</f>
        <v/>
      </c>
      <c r="U48" s="468" t="str">
        <f>IF(ISBLANK(BP_Annexe1B_Recettes!U48),"",BP_Annexe1B_Recettes!U48)</f>
        <v/>
      </c>
      <c r="V48" s="468" t="str">
        <f>IF(ISBLANK(BP_Annexe1B_Recettes!V48),"",BP_Annexe1B_Recettes!V48)</f>
        <v/>
      </c>
      <c r="W48" s="459" t="str">
        <f>IF(ISBLANK(BP_Annexe1B_Recettes!W48),"",BP_Annexe1B_Recettes!W48)</f>
        <v/>
      </c>
      <c r="Y48" s="883"/>
      <c r="Z48" s="1227" t="str">
        <f t="shared" si="8"/>
        <v/>
      </c>
      <c r="AA48" s="1195" t="str">
        <f>IF(Z48="","",Z48/$Z$52)</f>
        <v/>
      </c>
      <c r="AB48" s="1196"/>
      <c r="AC48" s="1199"/>
      <c r="AD48" s="1199"/>
      <c r="AE48" s="2137"/>
      <c r="AF48" s="235"/>
      <c r="AG48" s="241"/>
    </row>
    <row r="49" spans="1:32" ht="11.1" customHeight="1" thickBot="1" x14ac:dyDescent="0.3">
      <c r="A49" s="1627"/>
      <c r="B49" s="1583"/>
      <c r="C49" s="2154"/>
      <c r="D49" s="45" t="str">
        <f>IF(ISBLANK(BP_Annexe1B_Recettes!D49),"",BP_Annexe1B_Recettes!D49)</f>
        <v/>
      </c>
      <c r="E49" s="333" t="str">
        <f>IF(ISBLANK(BP_Annexe1B_Recettes!E49),"",BP_Annexe1B_Recettes!E49)</f>
        <v/>
      </c>
      <c r="F49" s="18" t="str">
        <f>IF(ISBLANK(BP_Annexe1B_Recettes!F49),"",BP_Annexe1B_Recettes!F49)</f>
        <v/>
      </c>
      <c r="G49" s="18" t="str">
        <f>IF(ISBLANK(BP_Annexe1B_Recettes!G49),"",BP_Annexe1B_Recettes!G49)</f>
        <v/>
      </c>
      <c r="H49" s="71"/>
      <c r="I49" s="71"/>
      <c r="J49" s="104" t="str">
        <f>IF(ISBLANK(BP_Annexe1B_Recettes!J49),"",BP_Annexe1B_Recettes!J49)</f>
        <v/>
      </c>
      <c r="K49" s="105" t="str">
        <f>IF(ISBLANK(BP_Annexe1B_Recettes!K49),"",BP_Annexe1B_Recettes!K49)</f>
        <v/>
      </c>
      <c r="L49" s="107" t="str">
        <f>IF(ISBLANK(BP_Annexe1B_Recettes!L49),"",BP_Annexe1B_Recettes!L49)</f>
        <v/>
      </c>
      <c r="M49" s="678" t="str">
        <f>IF(ISBLANK(BP_Annexe1B_Recettes!M49),"",BP_Annexe1B_Recettes!M49)</f>
        <v/>
      </c>
      <c r="N49" s="875" t="str">
        <f>IF(ISBLANK(BP_Annexe1B_Recettes!N49),"",BP_Annexe1B_Recettes!N49)</f>
        <v/>
      </c>
      <c r="O49" s="831" t="s">
        <v>341</v>
      </c>
      <c r="P49" s="813" t="str">
        <f>IF(ISBLANK(BP_Annexe1B_Recettes!P49),"",BP_Annexe1B_Recettes!P49)</f>
        <v/>
      </c>
      <c r="Q49" s="79"/>
      <c r="R49" s="79"/>
      <c r="S49" s="2132" t="s">
        <v>371</v>
      </c>
      <c r="T49" s="469" t="str">
        <f>IF(ISBLANK(BP_Annexe1B_Recettes!T49),"",BP_Annexe1B_Recettes!T49)</f>
        <v/>
      </c>
      <c r="U49" s="468" t="str">
        <f>IF(ISBLANK(BP_Annexe1B_Recettes!U49),"",BP_Annexe1B_Recettes!U49)</f>
        <v/>
      </c>
      <c r="V49" s="468" t="str">
        <f>IF(ISBLANK(BP_Annexe1B_Recettes!V49),"",BP_Annexe1B_Recettes!V49)</f>
        <v/>
      </c>
      <c r="W49" s="459" t="str">
        <f>IF(ISBLANK(BP_Annexe1B_Recettes!W49),"",BP_Annexe1B_Recettes!W49)</f>
        <v/>
      </c>
      <c r="Y49" s="2130" t="s">
        <v>340</v>
      </c>
      <c r="Z49" s="1227" t="str">
        <f t="shared" si="8"/>
        <v/>
      </c>
      <c r="AA49" s="1195" t="str">
        <f>IF(Z49="","",Z49/$Z$52)</f>
        <v/>
      </c>
      <c r="AB49" s="1196"/>
      <c r="AC49" s="1199"/>
      <c r="AD49" s="1199"/>
      <c r="AE49" s="1228"/>
      <c r="AF49" s="235"/>
    </row>
    <row r="50" spans="1:32" ht="11.1" customHeight="1" thickBot="1" x14ac:dyDescent="0.3">
      <c r="A50" s="1628"/>
      <c r="B50" s="1583"/>
      <c r="C50" s="2155"/>
      <c r="D50" s="824" t="str">
        <f>IF(ISBLANK(BP_Annexe1B_Recettes!D50),"",BP_Annexe1B_Recettes!D50)</f>
        <v/>
      </c>
      <c r="E50" s="825" t="str">
        <f>IF(ISBLANK(BP_Annexe1B_Recettes!E50),"",BP_Annexe1B_Recettes!E50)</f>
        <v/>
      </c>
      <c r="F50" s="826" t="str">
        <f>IF(ISBLANK(BP_Annexe1B_Recettes!F50),"",BP_Annexe1B_Recettes!F50)</f>
        <v/>
      </c>
      <c r="G50" s="826" t="str">
        <f>IF(ISBLANK(BP_Annexe1B_Recettes!G50),"",BP_Annexe1B_Recettes!G50)</f>
        <v/>
      </c>
      <c r="H50" s="1244"/>
      <c r="I50" s="1244"/>
      <c r="J50" s="827" t="str">
        <f>IF(ISBLANK(BP_Annexe1B_Recettes!J50),"",BP_Annexe1B_Recettes!J50)</f>
        <v/>
      </c>
      <c r="K50" s="828" t="str">
        <f>IF(ISBLANK(BP_Annexe1B_Recettes!K50),"",BP_Annexe1B_Recettes!K50)</f>
        <v/>
      </c>
      <c r="L50" s="829" t="str">
        <f>IF(ISBLANK(BP_Annexe1B_Recettes!L50),"",BP_Annexe1B_Recettes!L50)</f>
        <v/>
      </c>
      <c r="M50" s="830" t="str">
        <f>IF(ISBLANK(BP_Annexe1B_Recettes!M50),"",BP_Annexe1B_Recettes!M50)</f>
        <v/>
      </c>
      <c r="N50" s="876" t="str">
        <f>IF(ISBLANK(BP_Annexe1B_Recettes!N50),"",BP_Annexe1B_Recettes!N50)</f>
        <v/>
      </c>
      <c r="O50" s="831" t="s">
        <v>342</v>
      </c>
      <c r="P50" s="833" t="str">
        <f>IF(ISBLANK(BP_Annexe1B_Recettes!P50),"",BP_Annexe1B_Recettes!P50)</f>
        <v/>
      </c>
      <c r="Q50" s="79"/>
      <c r="R50" s="79"/>
      <c r="S50" s="2133"/>
      <c r="T50" s="837" t="str">
        <f>IF(ISBLANK(BP_Annexe1B_Recettes!T50),"",BP_Annexe1B_Recettes!T50)</f>
        <v/>
      </c>
      <c r="U50" s="482" t="str">
        <f>IF(ISBLANK(BP_Annexe1B_Recettes!U50),"",BP_Annexe1B_Recettes!U50)</f>
        <v/>
      </c>
      <c r="V50" s="482" t="str">
        <f>IF(ISBLANK(BP_Annexe1B_Recettes!V50),"",BP_Annexe1B_Recettes!V50)</f>
        <v/>
      </c>
      <c r="W50" s="459" t="str">
        <f>IF(ISBLANK(BP_Annexe1B_Recettes!W50),"",BP_Annexe1B_Recettes!W50)</f>
        <v/>
      </c>
      <c r="Y50" s="2131"/>
      <c r="Z50" s="1227" t="str">
        <f t="shared" si="8"/>
        <v/>
      </c>
      <c r="AA50" s="1195" t="str">
        <f>IF(Z50="","",Z50/$Z$52)</f>
        <v/>
      </c>
      <c r="AB50" s="1196"/>
      <c r="AC50" s="1196"/>
      <c r="AD50" s="1196"/>
      <c r="AE50" s="1228"/>
      <c r="AF50" s="235"/>
    </row>
    <row r="51" spans="1:32" ht="15" customHeight="1" thickBot="1" x14ac:dyDescent="0.3">
      <c r="A51" s="1590" t="s">
        <v>368</v>
      </c>
      <c r="B51" s="1591"/>
      <c r="C51" s="1666"/>
      <c r="D51" s="1666"/>
      <c r="E51" s="1666"/>
      <c r="F51" s="1666"/>
      <c r="G51" s="1734"/>
      <c r="H51" s="1250"/>
      <c r="I51" s="1250"/>
      <c r="J51" s="137">
        <f>IF(ISBLANK(BP_Annexe1B_Recettes!J51),"",BP_Annexe1B_Recettes!J51)</f>
        <v>0</v>
      </c>
      <c r="K51" s="137">
        <f>IF(ISBLANK(BP_Annexe1B_Recettes!K51),"",BP_Annexe1B_Recettes!K51)</f>
        <v>0</v>
      </c>
      <c r="L51" s="138">
        <f>IF(ISBLANK(BP_Annexe1B_Recettes!L51),"",BP_Annexe1B_Recettes!L51)</f>
        <v>0</v>
      </c>
      <c r="M51" s="616">
        <f>IF(ISBLANK(BP_Annexe1B_Recettes!M51),"",BP_Annexe1B_Recettes!M51)</f>
        <v>0</v>
      </c>
      <c r="N51" s="606" t="str">
        <f>IF(ISBLANK(BP_Annexe1B_Recettes!N51),"",BP_Annexe1B_Recettes!N51)</f>
        <v/>
      </c>
      <c r="O51" s="79"/>
      <c r="P51" s="79"/>
      <c r="Q51" s="83"/>
      <c r="R51" s="83"/>
      <c r="S51" s="1339" t="str">
        <f>IF(ISBLANK(BP_Annexe1B_Recettes!S51),"",BP_Annexe1B_Recettes!S51)</f>
        <v/>
      </c>
      <c r="T51" s="616">
        <f>IF(ISBLANK(BP_Annexe1B_Recettes!T51),"",BP_Annexe1B_Recettes!T51)</f>
        <v>0</v>
      </c>
      <c r="U51" s="453">
        <f>IF(ISBLANK(BP_Annexe1B_Recettes!U51),"",BP_Annexe1B_Recettes!U51)</f>
        <v>0</v>
      </c>
      <c r="V51" s="454">
        <f>IF(ISBLANK(BP_Annexe1B_Recettes!V51),"",BP_Annexe1B_Recettes!V51)</f>
        <v>0</v>
      </c>
      <c r="W51" s="641" t="str">
        <f>IF(ISBLANK(BP_Annexe1B_Recettes!W51),"",BP_Annexe1B_Recettes!W51)</f>
        <v/>
      </c>
      <c r="Y51" s="1339" t="e">
        <f>SUM(Z47:Z50)/$Z$52</f>
        <v>#DIV/0!</v>
      </c>
      <c r="Z51" s="1145">
        <f>SUM(Z47:Z50)</f>
        <v>0</v>
      </c>
      <c r="AA51" s="1223" t="e">
        <f>Z51/$Z$52</f>
        <v>#DIV/0!</v>
      </c>
      <c r="AB51" s="1224">
        <f>SUM(AB47:AB50)</f>
        <v>0</v>
      </c>
      <c r="AC51" s="1224">
        <f>SUM(AC47:AC50)</f>
        <v>0</v>
      </c>
      <c r="AD51" s="1224">
        <f>SUM(AD47:AD50)</f>
        <v>0</v>
      </c>
      <c r="AE51" s="1225"/>
      <c r="AF51" s="235"/>
    </row>
    <row r="52" spans="1:32" ht="15" customHeight="1" thickBot="1" x14ac:dyDescent="0.3">
      <c r="A52" s="141" t="s">
        <v>204</v>
      </c>
      <c r="B52" s="1742" t="s">
        <v>161</v>
      </c>
      <c r="C52" s="1743"/>
      <c r="D52" s="1743"/>
      <c r="E52" s="1743"/>
      <c r="F52" s="1743"/>
      <c r="G52" s="1744"/>
      <c r="H52" s="1251"/>
      <c r="I52" s="1251"/>
      <c r="J52" s="142">
        <f>IF(ISBLANK(BP_Annexe1B_Recettes!J52),"",BP_Annexe1B_Recettes!J52)</f>
        <v>0</v>
      </c>
      <c r="K52" s="142">
        <f>IF(ISBLANK(BP_Annexe1B_Recettes!K52),"",BP_Annexe1B_Recettes!K52)</f>
        <v>0</v>
      </c>
      <c r="L52" s="1088">
        <f>IF(ISBLANK(BP_Annexe1B_Recettes!L52),"",BP_Annexe1B_Recettes!L52)</f>
        <v>0</v>
      </c>
      <c r="M52" s="1089">
        <f>IF(ISBLANK(BP_Annexe1B_Recettes!M52),"",BP_Annexe1B_Recettes!M52)</f>
        <v>0</v>
      </c>
      <c r="N52" s="638" t="str">
        <f>IF(ISBLANK(BP_Annexe1B_Recettes!N52),"",BP_Annexe1B_Recettes!N52)</f>
        <v/>
      </c>
      <c r="O52" s="667">
        <f>IF(ISBLANK(BP_Annexe1B_Recettes!O52),"",BP_Annexe1B_Recettes!O52)</f>
        <v>0</v>
      </c>
      <c r="P52" s="668">
        <f>IF(ISBLANK(BP_Annexe1B_Recettes!P52),"",BP_Annexe1B_Recettes!P52)</f>
        <v>0</v>
      </c>
      <c r="Q52" s="80"/>
      <c r="R52" s="80"/>
      <c r="S52" s="1339" t="str">
        <f>IF(ISBLANK(BP_Annexe1B_Recettes!S52),"",BP_Annexe1B_Recettes!S52)</f>
        <v>Taux Rp MOA loc</v>
      </c>
      <c r="T52" s="1390">
        <f>IF(ISBLANK(BP_Annexe1B_Recettes!T52),"",BP_Annexe1B_Recettes!T52)</f>
        <v>0</v>
      </c>
      <c r="U52" s="455">
        <f>IF(ISBLANK(BP_Annexe1B_Recettes!U52),"",BP_Annexe1B_Recettes!U52)</f>
        <v>0</v>
      </c>
      <c r="V52" s="456">
        <f>IF(ISBLANK(BP_Annexe1B_Recettes!V52),"",BP_Annexe1B_Recettes!V52)</f>
        <v>0</v>
      </c>
      <c r="W52" s="642" t="str">
        <f>IF(ISBLANK(BP_Annexe1B_Recettes!W52),"",BP_Annexe1B_Recettes!W52)</f>
        <v/>
      </c>
      <c r="Y52" s="1339" t="e">
        <f>Y45+Y51</f>
        <v>#DIV/0!</v>
      </c>
      <c r="Z52" s="1291">
        <f>Z30+Z39+Z45+Z51</f>
        <v>0</v>
      </c>
      <c r="AA52" s="1229" t="e">
        <f>AA30+AA39+AA45+AA51</f>
        <v>#DIV/0!</v>
      </c>
      <c r="AB52" s="1230">
        <f t="shared" ref="AB52:AD52" si="9">AB30+AB39+AB45+AB51</f>
        <v>0</v>
      </c>
      <c r="AC52" s="1421">
        <f t="shared" si="9"/>
        <v>0</v>
      </c>
      <c r="AD52" s="1395">
        <f t="shared" si="9"/>
        <v>0</v>
      </c>
      <c r="AE52" s="1231"/>
    </row>
    <row r="53" spans="1:32" x14ac:dyDescent="0.25">
      <c r="A53" s="7" t="s">
        <v>404</v>
      </c>
      <c r="B53" s="1746" t="s">
        <v>408</v>
      </c>
      <c r="C53" s="1746"/>
      <c r="D53" s="1746"/>
      <c r="E53" s="1746"/>
      <c r="F53" s="146" t="s">
        <v>1</v>
      </c>
      <c r="G53" s="146"/>
      <c r="H53" s="1252"/>
      <c r="I53" s="1252"/>
      <c r="J53" s="147" t="str">
        <f>IF(ISBLANK(BP_Annexe1B_Recettes!J53),"",BP_Annexe1B_Recettes!J53)</f>
        <v/>
      </c>
      <c r="K53" s="148" t="str">
        <f>IF(ISBLANK(BP_Annexe1B_Recettes!K53),"",BP_Annexe1B_Recettes!K53)</f>
        <v/>
      </c>
      <c r="L53" s="147" t="str">
        <f>IF(ISBLANK(BP_Annexe1B_Recettes!L53),"",BP_Annexe1B_Recettes!L53)</f>
        <v/>
      </c>
      <c r="M53" s="166" t="str">
        <f>IF(ISBLANK(BP_Annexe1B_Recettes!M53),"",BP_Annexe1B_Recettes!M53)</f>
        <v/>
      </c>
      <c r="N53" s="80"/>
      <c r="O53" s="666" t="str">
        <f>IF(ISBLANK(BP_Annexe1B_Recettes!O53),"",BP_Annexe1B_Recettes!O53)</f>
        <v/>
      </c>
      <c r="P53" s="666" t="str">
        <f>IF(ISBLANK(BP_Annexe1B_Recettes!P53),"",BP_Annexe1B_Recettes!P53)</f>
        <v/>
      </c>
      <c r="Q53" s="79"/>
      <c r="R53" s="79"/>
      <c r="S53" s="80"/>
      <c r="T53" s="483"/>
      <c r="U53" s="457" t="str">
        <f>IF(ISBLANK(BP_Annexe1B_Recettes!U53),"",BP_Annexe1B_Recettes!U53)</f>
        <v/>
      </c>
      <c r="V53" s="284" t="str">
        <f>IF(ISBLANK(BP_Annexe1B_Recettes!V53),"",BP_Annexe1B_Recettes!V53)</f>
        <v/>
      </c>
      <c r="W53" s="80"/>
      <c r="Y53" s="484"/>
      <c r="Z53" s="1232" t="e">
        <f>AB53+AC53+AD53</f>
        <v>#DIV/0!</v>
      </c>
      <c r="AA53" s="1191"/>
      <c r="AB53" s="1233" t="e">
        <f>AB52/$Z$52</f>
        <v>#DIV/0!</v>
      </c>
      <c r="AC53" s="1234" t="e">
        <f>AC52/$Z$52</f>
        <v>#DIV/0!</v>
      </c>
      <c r="AD53" s="1233" t="e">
        <f>AD52/$Z$52</f>
        <v>#DIV/0!</v>
      </c>
      <c r="AE53" s="1231"/>
    </row>
    <row r="54" spans="1:32" x14ac:dyDescent="0.25">
      <c r="B54" s="1747"/>
      <c r="C54" s="1747"/>
      <c r="D54" s="1747"/>
      <c r="E54" s="1747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AE54" s="234"/>
    </row>
    <row r="55" spans="1:32" x14ac:dyDescent="0.25">
      <c r="A55" s="66"/>
      <c r="B55" s="1745"/>
      <c r="C55" s="1745"/>
      <c r="D55" s="1745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V55" s="231"/>
      <c r="W55" s="231"/>
      <c r="Y55" s="231"/>
    </row>
    <row r="56" spans="1:32" x14ac:dyDescent="0.25"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Z56" s="6"/>
      <c r="AE56" s="234"/>
    </row>
    <row r="57" spans="1:32" x14ac:dyDescent="0.25"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Z57" s="6"/>
      <c r="AE57" s="234"/>
    </row>
    <row r="58" spans="1:32" x14ac:dyDescent="0.25"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</row>
    <row r="59" spans="1:32" x14ac:dyDescent="0.25">
      <c r="O59" s="1"/>
      <c r="P59" s="1"/>
      <c r="Q59" s="1"/>
      <c r="R59" s="1"/>
      <c r="S59" s="1"/>
      <c r="T59" s="1"/>
      <c r="U59" s="1"/>
      <c r="V59" s="1"/>
      <c r="W59" s="1"/>
      <c r="Y59" s="1"/>
    </row>
    <row r="60" spans="1:32" ht="12" x14ac:dyDescent="0.2">
      <c r="O60" s="1"/>
      <c r="P60" s="1"/>
      <c r="Q60" s="1"/>
      <c r="R60" s="1"/>
      <c r="S60" s="1"/>
      <c r="T60" s="1"/>
      <c r="U60" s="1"/>
      <c r="V60" s="1"/>
      <c r="W60" s="1"/>
      <c r="Y60" s="1"/>
      <c r="AB60" s="5"/>
      <c r="AC60" s="5"/>
      <c r="AF60" s="231"/>
    </row>
    <row r="61" spans="1:32" x14ac:dyDescent="0.25">
      <c r="O61" s="1"/>
      <c r="P61" s="1"/>
      <c r="Q61" s="1"/>
      <c r="R61" s="1"/>
      <c r="S61" s="1"/>
      <c r="T61" s="1"/>
      <c r="U61" s="1"/>
      <c r="V61" s="1"/>
      <c r="W61" s="1"/>
      <c r="Y61" s="1"/>
      <c r="AB61" s="5"/>
      <c r="AC61" s="5"/>
    </row>
    <row r="62" spans="1:32" x14ac:dyDescent="0.25">
      <c r="J62" s="5"/>
      <c r="K62" s="5"/>
      <c r="AC62" s="84"/>
    </row>
    <row r="63" spans="1:32" x14ac:dyDescent="0.25">
      <c r="AB63" s="84"/>
      <c r="AC63" s="84"/>
    </row>
    <row r="64" spans="1:32" x14ac:dyDescent="0.25">
      <c r="AB64" s="84"/>
      <c r="AC64" s="84"/>
    </row>
    <row r="65" spans="28:29" x14ac:dyDescent="0.25">
      <c r="AB65" s="84"/>
      <c r="AC65" s="84"/>
    </row>
  </sheetData>
  <sheetProtection algorithmName="SHA-512" hashValue="ApG6bfmm4ohf/v0li3nEeaDKOq5uKvxcDjFlgexGe4CU1MWjqpvSTUh9EuZj932fpPPokeWf/+0Dk0z2UYf61A==" saltValue="CD/kwzbMMIcZnm7yx20A2A==" spinCount="100000" sheet="1" formatColumns="0" formatRows="0"/>
  <mergeCells count="88">
    <mergeCell ref="AA3:AD3"/>
    <mergeCell ref="B53:E54"/>
    <mergeCell ref="U6:V6"/>
    <mergeCell ref="W6:W7"/>
    <mergeCell ref="B31:N31"/>
    <mergeCell ref="B40:N40"/>
    <mergeCell ref="P40:Q40"/>
    <mergeCell ref="B52:G52"/>
    <mergeCell ref="A39:G39"/>
    <mergeCell ref="A42:A44"/>
    <mergeCell ref="C42:C44"/>
    <mergeCell ref="C47:D47"/>
    <mergeCell ref="A48:A50"/>
    <mergeCell ref="C48:C50"/>
    <mergeCell ref="O6:Q6"/>
    <mergeCell ref="Z6:Z7"/>
    <mergeCell ref="B2:C2"/>
    <mergeCell ref="AE22:AE23"/>
    <mergeCell ref="AE24:AE26"/>
    <mergeCell ref="AE27:AE29"/>
    <mergeCell ref="AC6:AD6"/>
    <mergeCell ref="AE6:AE7"/>
    <mergeCell ref="Z5:AE5"/>
    <mergeCell ref="A5:E5"/>
    <mergeCell ref="A6:A7"/>
    <mergeCell ref="B6:B7"/>
    <mergeCell ref="C6:E6"/>
    <mergeCell ref="F6:J6"/>
    <mergeCell ref="K6:L6"/>
    <mergeCell ref="M6:M7"/>
    <mergeCell ref="N6:N7"/>
    <mergeCell ref="D4:AC4"/>
    <mergeCell ref="B8:Q8"/>
    <mergeCell ref="A36:A38"/>
    <mergeCell ref="A30:G30"/>
    <mergeCell ref="A22:A23"/>
    <mergeCell ref="B21:B29"/>
    <mergeCell ref="C22:C23"/>
    <mergeCell ref="A32:A34"/>
    <mergeCell ref="A10:A11"/>
    <mergeCell ref="C27:C29"/>
    <mergeCell ref="B20:G20"/>
    <mergeCell ref="B9:G9"/>
    <mergeCell ref="C35:D35"/>
    <mergeCell ref="B32:B38"/>
    <mergeCell ref="C32:C34"/>
    <mergeCell ref="C36:C38"/>
    <mergeCell ref="AA6:AA7"/>
    <mergeCell ref="T6:T7"/>
    <mergeCell ref="Y49:Y50"/>
    <mergeCell ref="S43:S44"/>
    <mergeCell ref="S49:S50"/>
    <mergeCell ref="Z8:AE8"/>
    <mergeCell ref="AE10:AE11"/>
    <mergeCell ref="AE14:AE16"/>
    <mergeCell ref="AE43:AE44"/>
    <mergeCell ref="AE17:AE19"/>
    <mergeCell ref="Z46:AE46"/>
    <mergeCell ref="Y43:Y44"/>
    <mergeCell ref="AE32:AE34"/>
    <mergeCell ref="AE36:AE38"/>
    <mergeCell ref="AE47:AE48"/>
    <mergeCell ref="AE12:AE13"/>
    <mergeCell ref="B47:B50"/>
    <mergeCell ref="Z31:AE31"/>
    <mergeCell ref="Z40:AE40"/>
    <mergeCell ref="AE41:AE42"/>
    <mergeCell ref="A45:G45"/>
    <mergeCell ref="B46:N46"/>
    <mergeCell ref="P46:Q46"/>
    <mergeCell ref="B41:B44"/>
    <mergeCell ref="S37:S39"/>
    <mergeCell ref="B3:D3"/>
    <mergeCell ref="E3:Z3"/>
    <mergeCell ref="F5:L5"/>
    <mergeCell ref="B55:D55"/>
    <mergeCell ref="A51:G51"/>
    <mergeCell ref="B10:B19"/>
    <mergeCell ref="C10:C11"/>
    <mergeCell ref="A12:A13"/>
    <mergeCell ref="C12:C13"/>
    <mergeCell ref="A14:A16"/>
    <mergeCell ref="C14:C16"/>
    <mergeCell ref="A17:A19"/>
    <mergeCell ref="C17:C19"/>
    <mergeCell ref="A24:A26"/>
    <mergeCell ref="C24:C26"/>
    <mergeCell ref="A27:A29"/>
  </mergeCells>
  <conditionalFormatting sqref="I42:I44 I47:I50">
    <cfRule type="expression" dxfId="19" priority="4">
      <formula>AND(ISNUMBER(K42),ISBLANK(I42))</formula>
    </cfRule>
  </conditionalFormatting>
  <conditionalFormatting sqref="P49">
    <cfRule type="expression" dxfId="18" priority="9">
      <formula>$P$49&lt;0.05</formula>
    </cfRule>
  </conditionalFormatting>
  <conditionalFormatting sqref="P50">
    <cfRule type="expression" dxfId="17" priority="3">
      <formula>$P$50&lt;0.05</formula>
    </cfRule>
  </conditionalFormatting>
  <conditionalFormatting sqref="S52">
    <cfRule type="expression" dxfId="16" priority="10">
      <formula>($S$45+$S$51)&lt;0.1</formula>
    </cfRule>
  </conditionalFormatting>
  <conditionalFormatting sqref="G42:H44 G47:H50">
    <cfRule type="expression" dxfId="15" priority="100">
      <formula>AND(ISNUMBER(J42),ISBLANK(G42))</formula>
    </cfRule>
  </conditionalFormatting>
  <printOptions horizontalCentered="1"/>
  <pageMargins left="0.11811023622047245" right="0.11811023622047245" top="0.15748031496062992" bottom="0.15748031496062992" header="0" footer="0"/>
  <pageSetup paperSize="9" scale="67" orientation="landscape" r:id="rId1"/>
  <headerFooter>
    <oddFooter>&amp;L&amp;A&amp;C&amp;F]&amp;R&amp;P/&amp;N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3DBEB4A-FCAD-4998-81C6-3A46FD5BEE3C}">
            <xm:f>$T$52=BP_Annexe1A_Depenses!$Q$72</xm:f>
            <x14:dxf>
              <fill>
                <patternFill>
                  <bgColor theme="8" tint="0.59996337778862885"/>
                </patternFill>
              </fill>
            </x14:dxf>
          </x14:cfRule>
          <xm:sqref>T52</xm:sqref>
        </x14:conditionalFormatting>
        <x14:conditionalFormatting xmlns:xm="http://schemas.microsoft.com/office/excel/2006/main">
          <x14:cfRule type="expression" priority="2" id="{7E6AE2A2-A4A2-4775-9A02-EA2B57693535}">
            <xm:f>AND($AD$52=BE_Annexe1A_Depenses!$AE$72+BE_Annexe1A_Depenses!$AF$72,$AD$52=BE_Annexe1C_NonNumeraires!$X$92)</xm:f>
            <x14:dxf>
              <fill>
                <patternFill>
                  <bgColor theme="8" tint="0.59996337778862885"/>
                </patternFill>
              </fill>
            </x14:dxf>
          </x14:cfRule>
          <xm:sqref>AD52</xm:sqref>
        </x14:conditionalFormatting>
        <x14:conditionalFormatting xmlns:xm="http://schemas.microsoft.com/office/excel/2006/main">
          <x14:cfRule type="expression" priority="1" id="{FFB650C3-88F9-4948-B898-4D19E18B4ED9}">
            <xm:f>$AC$52=BE_Annexe1C_NonNumeraires!$X$44</xm:f>
            <x14:dxf>
              <fill>
                <patternFill>
                  <bgColor theme="8" tint="0.59996337778862885"/>
                </patternFill>
              </fill>
            </x14:dxf>
          </x14:cfRule>
          <xm:sqref>AC52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1">
    <tabColor rgb="FFFFFFCC"/>
    <pageSetUpPr fitToPage="1"/>
  </sheetPr>
  <dimension ref="A1:AM103"/>
  <sheetViews>
    <sheetView showGridLines="0" zoomScaleNormal="100" zoomScaleSheetLayoutView="100" workbookViewId="0">
      <pane ySplit="5" topLeftCell="A49" activePane="bottomLeft" state="frozen"/>
      <selection activeCell="E7" sqref="E7"/>
      <selection pane="bottomLeft" activeCell="E7" sqref="E7"/>
    </sheetView>
  </sheetViews>
  <sheetFormatPr baseColWidth="10" defaultColWidth="11.42578125" defaultRowHeight="15" outlineLevelRow="1" outlineLevelCol="1" x14ac:dyDescent="0.25"/>
  <cols>
    <col min="1" max="1" width="22.85546875" style="89" customWidth="1"/>
    <col min="2" max="5" width="11.42578125" style="89" customWidth="1"/>
    <col min="6" max="6" width="12.85546875" style="89" hidden="1" customWidth="1" outlineLevel="1"/>
    <col min="7" max="7" width="12.85546875" style="527" hidden="1" customWidth="1" outlineLevel="1"/>
    <col min="8" max="12" width="12.85546875" style="89" hidden="1" customWidth="1" outlineLevel="1"/>
    <col min="13" max="13" width="22.42578125" style="89" hidden="1" customWidth="1" outlineLevel="1"/>
    <col min="14" max="14" width="12.85546875" style="89" customWidth="1" collapsed="1"/>
    <col min="15" max="15" width="12.85546875" style="89" customWidth="1"/>
    <col min="16" max="16" width="7" style="527" customWidth="1"/>
    <col min="17" max="17" width="3.42578125" style="89" bestFit="1" customWidth="1"/>
    <col min="18" max="18" width="22.85546875" style="89" customWidth="1"/>
    <col min="19" max="22" width="11.42578125" style="89" customWidth="1"/>
    <col min="23" max="24" width="12.85546875" style="89" customWidth="1"/>
    <col min="25" max="25" width="7" style="527" customWidth="1"/>
    <col min="26" max="26" width="29.42578125" style="136" customWidth="1"/>
    <col min="27" max="29" width="7.28515625" style="136" customWidth="1"/>
    <col min="30" max="16384" width="11.42578125" style="89"/>
  </cols>
  <sheetData>
    <row r="1" spans="1:39" s="527" customFormat="1" ht="6.95" hidden="1" customHeight="1" outlineLevel="1" x14ac:dyDescent="0.25">
      <c r="A1" s="72" t="s">
        <v>67</v>
      </c>
      <c r="B1" s="72" t="s">
        <v>67</v>
      </c>
      <c r="F1" s="72" t="s">
        <v>67</v>
      </c>
      <c r="G1" s="72"/>
      <c r="H1" s="72" t="s">
        <v>67</v>
      </c>
      <c r="I1" s="72" t="s">
        <v>67</v>
      </c>
      <c r="J1" s="72" t="s">
        <v>67</v>
      </c>
      <c r="K1" s="72" t="s">
        <v>67</v>
      </c>
      <c r="L1" s="72"/>
      <c r="M1" s="72" t="s">
        <v>67</v>
      </c>
      <c r="Z1" s="528"/>
      <c r="AA1" s="528"/>
      <c r="AB1" s="528"/>
      <c r="AC1" s="528"/>
    </row>
    <row r="2" spans="1:39" s="527" customFormat="1" ht="15" customHeight="1" collapsed="1" x14ac:dyDescent="0.25">
      <c r="C2" s="1777" t="s">
        <v>224</v>
      </c>
      <c r="D2" s="1777"/>
      <c r="E2" s="1777"/>
      <c r="F2" s="1777"/>
      <c r="G2" s="1777"/>
      <c r="H2" s="1777"/>
      <c r="I2" s="1777"/>
      <c r="J2" s="1777"/>
      <c r="K2" s="1777"/>
      <c r="L2" s="1777"/>
      <c r="M2" s="1777"/>
      <c r="N2" s="1777"/>
      <c r="O2" s="2072" t="s">
        <v>549</v>
      </c>
      <c r="P2" s="2072"/>
      <c r="Q2" s="2072"/>
      <c r="R2" s="2072"/>
      <c r="V2" s="538" t="s">
        <v>214</v>
      </c>
      <c r="W2" s="539" t="s">
        <v>215</v>
      </c>
      <c r="X2" s="540">
        <f>BP_Annexe1A_Depenses!K2</f>
        <v>45608</v>
      </c>
      <c r="Y2" s="1367"/>
      <c r="Z2" s="2269" t="s">
        <v>499</v>
      </c>
      <c r="AI2" s="236"/>
    </row>
    <row r="3" spans="1:39" s="527" customFormat="1" ht="15" customHeight="1" x14ac:dyDescent="0.25">
      <c r="C3" s="1686" t="s">
        <v>468</v>
      </c>
      <c r="D3" s="1686"/>
      <c r="E3" s="1686"/>
      <c r="F3" s="1343"/>
      <c r="G3" s="1343"/>
      <c r="H3" s="1343"/>
      <c r="I3" s="1343"/>
      <c r="J3" s="1343"/>
      <c r="K3" s="1343"/>
      <c r="L3" s="1343"/>
      <c r="M3" s="1343"/>
      <c r="N3" s="1775">
        <f>BE_Annexe1A_Depenses!$D$3</f>
        <v>0</v>
      </c>
      <c r="O3" s="1775"/>
      <c r="P3" s="1775"/>
      <c r="Q3" s="1775"/>
      <c r="R3" s="1775"/>
      <c r="U3" s="1773" t="s">
        <v>466</v>
      </c>
      <c r="V3" s="1773"/>
      <c r="W3" s="1773"/>
      <c r="X3" s="532">
        <f>BE_Annexe1A_Depenses!AG3</f>
        <v>0</v>
      </c>
      <c r="Y3" s="1370"/>
      <c r="Z3" s="2269"/>
      <c r="AH3" s="92"/>
    </row>
    <row r="4" spans="1:39" ht="26.45" customHeight="1" x14ac:dyDescent="0.25">
      <c r="C4" s="1686" t="s">
        <v>497</v>
      </c>
      <c r="D4" s="1686"/>
      <c r="E4" s="1686"/>
      <c r="F4" s="1343"/>
      <c r="G4" s="1343"/>
      <c r="H4" s="1343"/>
      <c r="I4" s="1343"/>
      <c r="J4" s="1343"/>
      <c r="K4" s="1343"/>
      <c r="L4" s="1343"/>
      <c r="M4" s="1343"/>
      <c r="N4" s="1570">
        <f>BE_Annexe1A_Depenses!$D$4</f>
        <v>0</v>
      </c>
      <c r="O4" s="1570"/>
      <c r="P4" s="1570"/>
      <c r="Q4" s="1570"/>
      <c r="R4" s="1570"/>
      <c r="S4" s="1570"/>
      <c r="T4" s="1570"/>
      <c r="U4" s="1570"/>
      <c r="V4" s="1570"/>
      <c r="W4" s="1570"/>
      <c r="Z4" s="2269"/>
      <c r="AA4" s="89"/>
      <c r="AC4" s="527"/>
      <c r="AD4" s="527"/>
      <c r="AE4" s="527"/>
      <c r="AF4" s="527"/>
      <c r="AG4" s="527"/>
      <c r="AH4" s="527"/>
      <c r="AI4" s="527"/>
      <c r="AJ4" s="527"/>
      <c r="AK4" s="527"/>
      <c r="AL4" s="527"/>
      <c r="AM4" s="527"/>
    </row>
    <row r="5" spans="1:39" s="527" customFormat="1" ht="14.45" customHeight="1" x14ac:dyDescent="0.25">
      <c r="C5" s="1864" t="s">
        <v>120</v>
      </c>
      <c r="D5" s="1864"/>
      <c r="N5" s="1922">
        <f>BP_Annexe1A_Depenses!M4</f>
        <v>0</v>
      </c>
      <c r="O5" s="1922"/>
      <c r="P5" s="1922"/>
      <c r="U5" s="1864" t="s">
        <v>338</v>
      </c>
      <c r="V5" s="1864"/>
      <c r="W5" s="1864"/>
      <c r="X5" s="1864"/>
      <c r="Y5" s="1369"/>
      <c r="Z5" s="1092"/>
    </row>
    <row r="6" spans="1:39" ht="18.75" customHeight="1" x14ac:dyDescent="0.25">
      <c r="A6" s="1811" t="s">
        <v>542</v>
      </c>
      <c r="B6" s="1811"/>
      <c r="C6" s="1811"/>
      <c r="D6" s="1811"/>
      <c r="E6" s="1811"/>
      <c r="F6" s="1811"/>
      <c r="G6" s="1811"/>
      <c r="H6" s="1811"/>
      <c r="I6" s="1811"/>
      <c r="J6" s="1811"/>
      <c r="K6" s="1811"/>
      <c r="L6" s="1811"/>
      <c r="M6" s="1811"/>
      <c r="N6" s="1811"/>
      <c r="O6" s="1811"/>
      <c r="P6" s="1811"/>
      <c r="Q6" s="1811"/>
      <c r="R6" s="1811"/>
      <c r="S6" s="1811"/>
      <c r="T6" s="1811"/>
      <c r="U6" s="1811"/>
      <c r="V6" s="1811"/>
      <c r="W6" s="1811"/>
      <c r="X6" s="1811"/>
      <c r="Y6" s="1368"/>
    </row>
    <row r="7" spans="1:39" ht="15" customHeight="1" x14ac:dyDescent="0.25">
      <c r="A7" s="2175" t="s">
        <v>475</v>
      </c>
      <c r="B7" s="2175"/>
      <c r="C7" s="224"/>
      <c r="R7" s="1833" t="s">
        <v>592</v>
      </c>
      <c r="S7" s="1833"/>
      <c r="T7" s="226"/>
      <c r="U7" s="221"/>
      <c r="V7" s="221"/>
      <c r="AB7" s="528"/>
    </row>
    <row r="8" spans="1:39" ht="31.5" customHeight="1" thickBot="1" x14ac:dyDescent="0.3">
      <c r="A8" s="2176"/>
      <c r="B8" s="2177"/>
      <c r="C8" s="2243" t="s">
        <v>546</v>
      </c>
      <c r="D8" s="2244"/>
      <c r="E8" s="2244"/>
      <c r="F8" s="2244"/>
      <c r="G8" s="2244"/>
      <c r="H8" s="2244"/>
      <c r="I8" s="2244"/>
      <c r="J8" s="2244"/>
      <c r="K8" s="2244"/>
      <c r="L8" s="2244"/>
      <c r="M8" s="2244"/>
      <c r="N8" s="2244"/>
      <c r="O8" s="2245"/>
      <c r="P8" s="1400"/>
      <c r="Q8" s="136"/>
      <c r="R8" s="1834"/>
      <c r="S8" s="1835"/>
      <c r="T8" s="2143" t="s">
        <v>547</v>
      </c>
      <c r="U8" s="2144"/>
      <c r="V8" s="2144"/>
      <c r="W8" s="2144"/>
      <c r="X8" s="2036"/>
      <c r="Y8" s="2144"/>
      <c r="Z8" s="2145"/>
      <c r="AA8" s="1380"/>
      <c r="AB8" s="528"/>
    </row>
    <row r="9" spans="1:39" ht="15" customHeight="1" x14ac:dyDescent="0.25">
      <c r="A9" s="2169" t="s">
        <v>459</v>
      </c>
      <c r="B9" s="2170"/>
      <c r="C9" s="2013" t="s">
        <v>477</v>
      </c>
      <c r="D9" s="2013" t="s">
        <v>143</v>
      </c>
      <c r="E9" s="2013" t="s">
        <v>144</v>
      </c>
      <c r="F9" s="1823" t="s">
        <v>74</v>
      </c>
      <c r="G9" s="1824"/>
      <c r="H9" s="1824"/>
      <c r="I9" s="1824"/>
      <c r="J9" s="1824"/>
      <c r="K9" s="1824"/>
      <c r="L9" s="1824"/>
      <c r="M9" s="1824"/>
      <c r="N9" s="1824"/>
      <c r="O9" s="1822" t="s">
        <v>432</v>
      </c>
      <c r="P9" s="1778" t="s">
        <v>593</v>
      </c>
      <c r="Q9" s="136"/>
      <c r="R9" s="1836" t="s">
        <v>459</v>
      </c>
      <c r="S9" s="1837"/>
      <c r="T9" s="2240" t="s">
        <v>477</v>
      </c>
      <c r="U9" s="1808" t="s">
        <v>143</v>
      </c>
      <c r="V9" s="1808" t="s">
        <v>144</v>
      </c>
      <c r="W9" s="2183" t="s">
        <v>106</v>
      </c>
      <c r="X9" s="1822" t="s">
        <v>431</v>
      </c>
      <c r="Y9" s="1778" t="s">
        <v>594</v>
      </c>
      <c r="Z9" s="2277" t="s">
        <v>118</v>
      </c>
      <c r="AB9" s="528"/>
      <c r="AC9" s="89"/>
    </row>
    <row r="10" spans="1:39" ht="15" customHeight="1" x14ac:dyDescent="0.25">
      <c r="A10" s="2171"/>
      <c r="B10" s="2172"/>
      <c r="C10" s="2013"/>
      <c r="D10" s="2013"/>
      <c r="E10" s="2013"/>
      <c r="F10" s="2018" t="s">
        <v>85</v>
      </c>
      <c r="G10" s="2022"/>
      <c r="H10" s="2165" t="s">
        <v>114</v>
      </c>
      <c r="I10" s="2166"/>
      <c r="J10" s="2166"/>
      <c r="K10" s="2017" t="s">
        <v>82</v>
      </c>
      <c r="L10" s="2017"/>
      <c r="M10" s="2017"/>
      <c r="N10" s="1828" t="s">
        <v>68</v>
      </c>
      <c r="O10" s="1815"/>
      <c r="P10" s="1779"/>
      <c r="Q10" s="136"/>
      <c r="R10" s="1838"/>
      <c r="S10" s="1839"/>
      <c r="T10" s="2240"/>
      <c r="U10" s="1808"/>
      <c r="V10" s="1808"/>
      <c r="W10" s="2183"/>
      <c r="X10" s="1815"/>
      <c r="Y10" s="1779"/>
      <c r="Z10" s="2277"/>
      <c r="AB10" s="528"/>
      <c r="AC10" s="89"/>
    </row>
    <row r="11" spans="1:39" s="90" customFormat="1" x14ac:dyDescent="0.25">
      <c r="A11" s="2173"/>
      <c r="B11" s="2174"/>
      <c r="C11" s="2014"/>
      <c r="D11" s="2014"/>
      <c r="E11" s="2014"/>
      <c r="F11" s="135" t="s">
        <v>86</v>
      </c>
      <c r="G11" s="994" t="s">
        <v>393</v>
      </c>
      <c r="H11" s="135" t="s">
        <v>71</v>
      </c>
      <c r="I11" s="176" t="s">
        <v>72</v>
      </c>
      <c r="J11" s="133" t="s">
        <v>73</v>
      </c>
      <c r="K11" s="201" t="s">
        <v>83</v>
      </c>
      <c r="L11" s="176" t="s">
        <v>84</v>
      </c>
      <c r="M11" s="133" t="s">
        <v>116</v>
      </c>
      <c r="N11" s="1829"/>
      <c r="O11" s="1816"/>
      <c r="P11" s="1780"/>
      <c r="R11" s="1840"/>
      <c r="S11" s="1841"/>
      <c r="T11" s="2241"/>
      <c r="U11" s="1809"/>
      <c r="V11" s="1809"/>
      <c r="W11" s="2184"/>
      <c r="X11" s="1816"/>
      <c r="Y11" s="1780"/>
      <c r="Z11" s="2142"/>
      <c r="AB11" s="528"/>
      <c r="AC11" s="89"/>
      <c r="AD11" s="89"/>
      <c r="AE11" s="89"/>
      <c r="AF11" s="89"/>
      <c r="AG11" s="89"/>
      <c r="AH11" s="89"/>
      <c r="AI11" s="89"/>
      <c r="AJ11" s="89"/>
      <c r="AK11" s="89"/>
      <c r="AL11" s="89"/>
    </row>
    <row r="12" spans="1:39" ht="11.1" customHeight="1" x14ac:dyDescent="0.25">
      <c r="A12" s="2163" t="str">
        <f>IF(ISBLANK(BP_Annexe1C_NonNumeraires!A13),"",BP_Annexe1C_NonNumeraires!A13)</f>
        <v/>
      </c>
      <c r="B12" s="2164"/>
      <c r="C12" s="180" t="str">
        <f>IF(ISBLANK(BP_Annexe1C_NonNumeraires!C13),"",BP_Annexe1C_NonNumeraires!C13)</f>
        <v/>
      </c>
      <c r="D12" s="210"/>
      <c r="E12" s="210" t="str">
        <f>IF(ISBLANK(BP_Annexe1C_NonNumeraires!E13),"",BP_Annexe1C_NonNumeraires!E13)</f>
        <v/>
      </c>
      <c r="F12" s="180" t="str">
        <f>IF(ISBLANK(BP_Annexe1C_NonNumeraires!F13),"",BP_Annexe1C_NonNumeraires!F13)</f>
        <v/>
      </c>
      <c r="G12" s="183" t="str">
        <f>IF(ISBLANK(BP_Annexe1C_NonNumeraires!G13),"",BP_Annexe1C_NonNumeraires!G13)</f>
        <v/>
      </c>
      <c r="H12" s="183" t="str">
        <f>IF(ISBLANK(BP_Annexe1C_NonNumeraires!H13),"",BP_Annexe1C_NonNumeraires!H13)</f>
        <v/>
      </c>
      <c r="I12" s="184" t="str">
        <f>IF(ISBLANK(BP_Annexe1C_NonNumeraires!I13),"",BP_Annexe1C_NonNumeraires!I13)</f>
        <v/>
      </c>
      <c r="J12" s="182" t="str">
        <f>IF(ISBLANK(BP_Annexe1C_NonNumeraires!J13),"",BP_Annexe1C_NonNumeraires!J13)</f>
        <v/>
      </c>
      <c r="K12" s="202" t="str">
        <f>IF(ISBLANK(BP_Annexe1C_NonNumeraires!K13),"",BP_Annexe1C_NonNumeraires!K13)</f>
        <v/>
      </c>
      <c r="L12" s="184" t="str">
        <f>IF(ISBLANK(BP_Annexe1C_NonNumeraires!L13),"",BP_Annexe1C_NonNumeraires!L13)</f>
        <v/>
      </c>
      <c r="M12" s="182" t="str">
        <f>IF(ISBLANK(BP_Annexe1C_NonNumeraires!M13),"",BP_Annexe1C_NonNumeraires!M13)</f>
        <v/>
      </c>
      <c r="N12" s="185" t="str">
        <f>IF(ISBLANK(BP_Annexe1C_NonNumeraires!N13),"",BP_Annexe1C_NonNumeraires!N13)</f>
        <v/>
      </c>
      <c r="O12" s="695" t="str">
        <f>IF(ISBLANK(BP_Annexe1C_NonNumeraires!O13),"",BP_Annexe1C_NonNumeraires!O13)</f>
        <v/>
      </c>
      <c r="P12" s="1403" t="str">
        <f>IF(ISBLANK(BP_Annexe1C_NonNumeraires!P13),"",BP_Annexe1C_NonNumeraires!P13)</f>
        <v/>
      </c>
      <c r="Q12" s="136"/>
      <c r="R12" s="1801"/>
      <c r="S12" s="1802"/>
      <c r="T12" s="1004"/>
      <c r="U12" s="1299" t="str">
        <f>IF(V12="","",V12*$Z$5)</f>
        <v/>
      </c>
      <c r="V12" s="1102"/>
      <c r="W12" s="709"/>
      <c r="X12" s="1301" t="str">
        <f t="shared" ref="X12:X21" si="0">IF(ISBLANK(W12),"",ROUNDUP(V12*W12,2))</f>
        <v/>
      </c>
      <c r="Y12" s="1440"/>
      <c r="Z12" s="2270"/>
      <c r="AA12" s="89"/>
      <c r="AB12" s="528"/>
      <c r="AC12" s="89"/>
    </row>
    <row r="13" spans="1:39" ht="11.1" customHeight="1" x14ac:dyDescent="0.25">
      <c r="A13" s="351" t="str">
        <f>IF(ISBLANK(BP_Annexe1C_NonNumeraires!A14),"",BP_Annexe1C_NonNumeraires!A14)</f>
        <v/>
      </c>
      <c r="B13" s="352"/>
      <c r="C13" s="355" t="str">
        <f>IF(ISBLANK(BP_Annexe1C_NonNumeraires!C14),"",BP_Annexe1C_NonNumeraires!C14)</f>
        <v/>
      </c>
      <c r="D13" s="354"/>
      <c r="E13" s="354" t="str">
        <f>IF(ISBLANK(BP_Annexe1C_NonNumeraires!E14),"",BP_Annexe1C_NonNumeraires!E14)</f>
        <v/>
      </c>
      <c r="F13" s="355" t="str">
        <f>IF(ISBLANK(BP_Annexe1C_NonNumeraires!F14),"",BP_Annexe1C_NonNumeraires!F14)</f>
        <v/>
      </c>
      <c r="G13" s="356" t="str">
        <f>IF(ISBLANK(BP_Annexe1C_NonNumeraires!G14),"",BP_Annexe1C_NonNumeraires!G14)</f>
        <v/>
      </c>
      <c r="H13" s="356" t="str">
        <f>IF(ISBLANK(BP_Annexe1C_NonNumeraires!H14),"",BP_Annexe1C_NonNumeraires!H14)</f>
        <v/>
      </c>
      <c r="I13" s="357" t="str">
        <f>IF(ISBLANK(BP_Annexe1C_NonNumeraires!I14),"",BP_Annexe1C_NonNumeraires!I14)</f>
        <v/>
      </c>
      <c r="J13" s="358" t="str">
        <f>IF(ISBLANK(BP_Annexe1C_NonNumeraires!J14),"",BP_Annexe1C_NonNumeraires!J14)</f>
        <v/>
      </c>
      <c r="K13" s="359" t="str">
        <f>IF(ISBLANK(BP_Annexe1C_NonNumeraires!K14),"",BP_Annexe1C_NonNumeraires!K14)</f>
        <v/>
      </c>
      <c r="L13" s="357" t="str">
        <f>IF(ISBLANK(BP_Annexe1C_NonNumeraires!L14),"",BP_Annexe1C_NonNumeraires!L14)</f>
        <v/>
      </c>
      <c r="M13" s="358" t="str">
        <f>IF(ISBLANK(BP_Annexe1C_NonNumeraires!M14),"",BP_Annexe1C_NonNumeraires!M14)</f>
        <v/>
      </c>
      <c r="N13" s="360" t="str">
        <f>IF(ISBLANK(BP_Annexe1C_NonNumeraires!N14),"",BP_Annexe1C_NonNumeraires!N14)</f>
        <v/>
      </c>
      <c r="O13" s="696" t="str">
        <f>IF(ISBLANK(BP_Annexe1C_NonNumeraires!O14),"",BP_Annexe1C_NonNumeraires!O14)</f>
        <v/>
      </c>
      <c r="P13" s="1404" t="str">
        <f>IF(ISBLANK(BP_Annexe1C_NonNumeraires!P14),"",BP_Annexe1C_NonNumeraires!P14)</f>
        <v/>
      </c>
      <c r="Q13" s="348"/>
      <c r="R13" s="1803"/>
      <c r="S13" s="1804"/>
      <c r="T13" s="1073"/>
      <c r="U13" s="1300" t="str">
        <f t="shared" ref="U13:U21" si="1">IF(V13="","",V13*$Z$5)</f>
        <v/>
      </c>
      <c r="V13" s="1103"/>
      <c r="W13" s="710"/>
      <c r="X13" s="1302" t="str">
        <f t="shared" si="0"/>
        <v/>
      </c>
      <c r="Y13" s="1441"/>
      <c r="Z13" s="2271"/>
      <c r="AA13" s="89"/>
      <c r="AB13" s="89"/>
      <c r="AC13" s="89"/>
    </row>
    <row r="14" spans="1:39" ht="11.1" customHeight="1" x14ac:dyDescent="0.25">
      <c r="A14" s="351" t="str">
        <f>IF(ISBLANK(BP_Annexe1C_NonNumeraires!A15),"",BP_Annexe1C_NonNumeraires!A15)</f>
        <v/>
      </c>
      <c r="B14" s="352"/>
      <c r="C14" s="355" t="str">
        <f>IF(ISBLANK(BP_Annexe1C_NonNumeraires!C15),"",BP_Annexe1C_NonNumeraires!C15)</f>
        <v/>
      </c>
      <c r="D14" s="354"/>
      <c r="E14" s="354" t="str">
        <f>IF(ISBLANK(BP_Annexe1C_NonNumeraires!E15),"",BP_Annexe1C_NonNumeraires!E15)</f>
        <v/>
      </c>
      <c r="F14" s="355" t="str">
        <f>IF(ISBLANK(BP_Annexe1C_NonNumeraires!F15),"",BP_Annexe1C_NonNumeraires!F15)</f>
        <v/>
      </c>
      <c r="G14" s="356" t="str">
        <f>IF(ISBLANK(BP_Annexe1C_NonNumeraires!G15),"",BP_Annexe1C_NonNumeraires!G15)</f>
        <v/>
      </c>
      <c r="H14" s="356" t="str">
        <f>IF(ISBLANK(BP_Annexe1C_NonNumeraires!H15),"",BP_Annexe1C_NonNumeraires!H15)</f>
        <v/>
      </c>
      <c r="I14" s="357" t="str">
        <f>IF(ISBLANK(BP_Annexe1C_NonNumeraires!I15),"",BP_Annexe1C_NonNumeraires!I15)</f>
        <v/>
      </c>
      <c r="J14" s="358" t="str">
        <f>IF(ISBLANK(BP_Annexe1C_NonNumeraires!J15),"",BP_Annexe1C_NonNumeraires!J15)</f>
        <v/>
      </c>
      <c r="K14" s="359" t="str">
        <f>IF(ISBLANK(BP_Annexe1C_NonNumeraires!K15),"",BP_Annexe1C_NonNumeraires!K15)</f>
        <v/>
      </c>
      <c r="L14" s="357" t="str">
        <f>IF(ISBLANK(BP_Annexe1C_NonNumeraires!L15),"",BP_Annexe1C_NonNumeraires!L15)</f>
        <v/>
      </c>
      <c r="M14" s="358" t="str">
        <f>IF(ISBLANK(BP_Annexe1C_NonNumeraires!M15),"",BP_Annexe1C_NonNumeraires!M15)</f>
        <v/>
      </c>
      <c r="N14" s="360" t="str">
        <f>IF(ISBLANK(BP_Annexe1C_NonNumeraires!N15),"",BP_Annexe1C_NonNumeraires!N15)</f>
        <v/>
      </c>
      <c r="O14" s="696" t="str">
        <f>IF(ISBLANK(BP_Annexe1C_NonNumeraires!O15),"",BP_Annexe1C_NonNumeraires!O15)</f>
        <v/>
      </c>
      <c r="P14" s="1404" t="str">
        <f>IF(ISBLANK(BP_Annexe1C_NonNumeraires!P15),"",BP_Annexe1C_NonNumeraires!P15)</f>
        <v/>
      </c>
      <c r="Q14" s="348"/>
      <c r="R14" s="1803"/>
      <c r="S14" s="1804"/>
      <c r="T14" s="1073"/>
      <c r="U14" s="1300" t="str">
        <f t="shared" si="1"/>
        <v/>
      </c>
      <c r="V14" s="1103"/>
      <c r="W14" s="710"/>
      <c r="X14" s="1302" t="str">
        <f t="shared" si="0"/>
        <v/>
      </c>
      <c r="Y14" s="1441"/>
      <c r="Z14" s="2271"/>
      <c r="AA14" s="89"/>
      <c r="AB14" s="89"/>
      <c r="AC14" s="89"/>
    </row>
    <row r="15" spans="1:39" ht="11.1" customHeight="1" x14ac:dyDescent="0.25">
      <c r="A15" s="351" t="str">
        <f>IF(ISBLANK(BP_Annexe1C_NonNumeraires!A16),"",BP_Annexe1C_NonNumeraires!A16)</f>
        <v/>
      </c>
      <c r="B15" s="352"/>
      <c r="C15" s="355" t="str">
        <f>IF(ISBLANK(BP_Annexe1C_NonNumeraires!C16),"",BP_Annexe1C_NonNumeraires!C16)</f>
        <v/>
      </c>
      <c r="D15" s="354"/>
      <c r="E15" s="354" t="str">
        <f>IF(ISBLANK(BP_Annexe1C_NonNumeraires!E16),"",BP_Annexe1C_NonNumeraires!E16)</f>
        <v/>
      </c>
      <c r="F15" s="355" t="str">
        <f>IF(ISBLANK(BP_Annexe1C_NonNumeraires!F16),"",BP_Annexe1C_NonNumeraires!F16)</f>
        <v/>
      </c>
      <c r="G15" s="356" t="str">
        <f>IF(ISBLANK(BP_Annexe1C_NonNumeraires!G16),"",BP_Annexe1C_NonNumeraires!G16)</f>
        <v/>
      </c>
      <c r="H15" s="356" t="str">
        <f>IF(ISBLANK(BP_Annexe1C_NonNumeraires!H16),"",BP_Annexe1C_NonNumeraires!H16)</f>
        <v/>
      </c>
      <c r="I15" s="357" t="str">
        <f>IF(ISBLANK(BP_Annexe1C_NonNumeraires!I16),"",BP_Annexe1C_NonNumeraires!I16)</f>
        <v/>
      </c>
      <c r="J15" s="358" t="str">
        <f>IF(ISBLANK(BP_Annexe1C_NonNumeraires!J16),"",BP_Annexe1C_NonNumeraires!J16)</f>
        <v/>
      </c>
      <c r="K15" s="359" t="str">
        <f>IF(ISBLANK(BP_Annexe1C_NonNumeraires!K16),"",BP_Annexe1C_NonNumeraires!K16)</f>
        <v/>
      </c>
      <c r="L15" s="357" t="str">
        <f>IF(ISBLANK(BP_Annexe1C_NonNumeraires!L16),"",BP_Annexe1C_NonNumeraires!L16)</f>
        <v/>
      </c>
      <c r="M15" s="358" t="str">
        <f>IF(ISBLANK(BP_Annexe1C_NonNumeraires!M16),"",BP_Annexe1C_NonNumeraires!M16)</f>
        <v/>
      </c>
      <c r="N15" s="360" t="str">
        <f>IF(ISBLANK(BP_Annexe1C_NonNumeraires!N16),"",BP_Annexe1C_NonNumeraires!N16)</f>
        <v/>
      </c>
      <c r="O15" s="696" t="str">
        <f>IF(ISBLANK(BP_Annexe1C_NonNumeraires!O16),"",BP_Annexe1C_NonNumeraires!O16)</f>
        <v/>
      </c>
      <c r="P15" s="1404" t="str">
        <f>IF(ISBLANK(BP_Annexe1C_NonNumeraires!P16),"",BP_Annexe1C_NonNumeraires!P16)</f>
        <v/>
      </c>
      <c r="Q15" s="348"/>
      <c r="R15" s="1803"/>
      <c r="S15" s="1804"/>
      <c r="T15" s="1073"/>
      <c r="U15" s="1300" t="str">
        <f t="shared" si="1"/>
        <v/>
      </c>
      <c r="V15" s="1103"/>
      <c r="W15" s="710"/>
      <c r="X15" s="1302" t="str">
        <f t="shared" si="0"/>
        <v/>
      </c>
      <c r="Y15" s="1441"/>
      <c r="Z15" s="2271"/>
      <c r="AA15" s="89"/>
      <c r="AB15" s="89"/>
      <c r="AC15" s="89"/>
    </row>
    <row r="16" spans="1:39" ht="11.1" customHeight="1" x14ac:dyDescent="0.25">
      <c r="A16" s="351" t="str">
        <f>IF(ISBLANK(BP_Annexe1C_NonNumeraires!A17),"",BP_Annexe1C_NonNumeraires!A17)</f>
        <v/>
      </c>
      <c r="B16" s="352"/>
      <c r="C16" s="355" t="str">
        <f>IF(ISBLANK(BP_Annexe1C_NonNumeraires!C17),"",BP_Annexe1C_NonNumeraires!C17)</f>
        <v/>
      </c>
      <c r="D16" s="354"/>
      <c r="E16" s="354" t="str">
        <f>IF(ISBLANK(BP_Annexe1C_NonNumeraires!E17),"",BP_Annexe1C_NonNumeraires!E17)</f>
        <v/>
      </c>
      <c r="F16" s="355" t="str">
        <f>IF(ISBLANK(BP_Annexe1C_NonNumeraires!F17),"",BP_Annexe1C_NonNumeraires!F17)</f>
        <v/>
      </c>
      <c r="G16" s="356" t="str">
        <f>IF(ISBLANK(BP_Annexe1C_NonNumeraires!G17),"",BP_Annexe1C_NonNumeraires!G17)</f>
        <v/>
      </c>
      <c r="H16" s="356" t="str">
        <f>IF(ISBLANK(BP_Annexe1C_NonNumeraires!H17),"",BP_Annexe1C_NonNumeraires!H17)</f>
        <v/>
      </c>
      <c r="I16" s="357" t="str">
        <f>IF(ISBLANK(BP_Annexe1C_NonNumeraires!I17),"",BP_Annexe1C_NonNumeraires!I17)</f>
        <v/>
      </c>
      <c r="J16" s="358" t="str">
        <f>IF(ISBLANK(BP_Annexe1C_NonNumeraires!J17),"",BP_Annexe1C_NonNumeraires!J17)</f>
        <v/>
      </c>
      <c r="K16" s="359" t="str">
        <f>IF(ISBLANK(BP_Annexe1C_NonNumeraires!K17),"",BP_Annexe1C_NonNumeraires!K17)</f>
        <v/>
      </c>
      <c r="L16" s="357" t="str">
        <f>IF(ISBLANK(BP_Annexe1C_NonNumeraires!L17),"",BP_Annexe1C_NonNumeraires!L17)</f>
        <v/>
      </c>
      <c r="M16" s="358" t="str">
        <f>IF(ISBLANK(BP_Annexe1C_NonNumeraires!M17),"",BP_Annexe1C_NonNumeraires!M17)</f>
        <v/>
      </c>
      <c r="N16" s="360" t="str">
        <f>IF(ISBLANK(BP_Annexe1C_NonNumeraires!N17),"",BP_Annexe1C_NonNumeraires!N17)</f>
        <v/>
      </c>
      <c r="O16" s="696" t="str">
        <f>IF(ISBLANK(BP_Annexe1C_NonNumeraires!O17),"",BP_Annexe1C_NonNumeraires!O17)</f>
        <v/>
      </c>
      <c r="P16" s="1404" t="str">
        <f>IF(ISBLANK(BP_Annexe1C_NonNumeraires!P17),"",BP_Annexe1C_NonNumeraires!P17)</f>
        <v/>
      </c>
      <c r="Q16" s="348"/>
      <c r="R16" s="1803"/>
      <c r="S16" s="1804"/>
      <c r="T16" s="1073"/>
      <c r="U16" s="1300" t="str">
        <f t="shared" si="1"/>
        <v/>
      </c>
      <c r="V16" s="1103"/>
      <c r="W16" s="710"/>
      <c r="X16" s="1302" t="str">
        <f t="shared" si="0"/>
        <v/>
      </c>
      <c r="Y16" s="1441"/>
      <c r="Z16" s="2271"/>
      <c r="AA16" s="89"/>
      <c r="AB16" s="89"/>
      <c r="AC16" s="89"/>
    </row>
    <row r="17" spans="1:29" ht="11.1" hidden="1" customHeight="1" x14ac:dyDescent="0.25">
      <c r="A17" s="351" t="str">
        <f>IF(ISBLANK(BP_Annexe1C_NonNumeraires!A18),"",BP_Annexe1C_NonNumeraires!A18)</f>
        <v/>
      </c>
      <c r="B17" s="352"/>
      <c r="C17" s="355" t="str">
        <f>IF(ISBLANK(BP_Annexe1C_NonNumeraires!C18),"",BP_Annexe1C_NonNumeraires!C18)</f>
        <v/>
      </c>
      <c r="D17" s="354"/>
      <c r="E17" s="354" t="str">
        <f>IF(ISBLANK(BP_Annexe1C_NonNumeraires!E18),"",BP_Annexe1C_NonNumeraires!E18)</f>
        <v/>
      </c>
      <c r="F17" s="355" t="str">
        <f>IF(ISBLANK(BP_Annexe1C_NonNumeraires!F18),"",BP_Annexe1C_NonNumeraires!F18)</f>
        <v/>
      </c>
      <c r="G17" s="356" t="str">
        <f>IF(ISBLANK(BP_Annexe1C_NonNumeraires!G18),"",BP_Annexe1C_NonNumeraires!G18)</f>
        <v/>
      </c>
      <c r="H17" s="356" t="str">
        <f>IF(ISBLANK(BP_Annexe1C_NonNumeraires!H18),"",BP_Annexe1C_NonNumeraires!H18)</f>
        <v/>
      </c>
      <c r="I17" s="357"/>
      <c r="J17" s="358" t="str">
        <f>IF(ISBLANK(BP_Annexe1C_NonNumeraires!J18),"",BP_Annexe1C_NonNumeraires!J18)</f>
        <v/>
      </c>
      <c r="K17" s="359"/>
      <c r="L17" s="357" t="str">
        <f>IF(ISBLANK(BP_Annexe1C_NonNumeraires!L18),"",BP_Annexe1C_NonNumeraires!L18)</f>
        <v/>
      </c>
      <c r="M17" s="358"/>
      <c r="N17" s="360" t="str">
        <f>IF(ISBLANK(BP_Annexe1C_NonNumeraires!N18),"",BP_Annexe1C_NonNumeraires!N18)</f>
        <v/>
      </c>
      <c r="O17" s="696" t="str">
        <f>IF(ISBLANK(BP_Annexe1C_NonNumeraires!O18),"",BP_Annexe1C_NonNumeraires!O18)</f>
        <v/>
      </c>
      <c r="P17" s="1404" t="str">
        <f>IF(ISBLANK(BP_Annexe1C_NonNumeraires!P18),"",BP_Annexe1C_NonNumeraires!P18)</f>
        <v/>
      </c>
      <c r="Q17" s="348"/>
      <c r="R17" s="1803"/>
      <c r="S17" s="1804"/>
      <c r="T17" s="1073"/>
      <c r="U17" s="1300" t="str">
        <f t="shared" si="1"/>
        <v/>
      </c>
      <c r="V17" s="1103"/>
      <c r="W17" s="710"/>
      <c r="X17" s="1302" t="str">
        <f t="shared" si="0"/>
        <v/>
      </c>
      <c r="Y17" s="1441"/>
      <c r="Z17" s="2271"/>
      <c r="AA17" s="89"/>
      <c r="AB17" s="89"/>
      <c r="AC17" s="89"/>
    </row>
    <row r="18" spans="1:29" ht="11.1" hidden="1" customHeight="1" x14ac:dyDescent="0.25">
      <c r="A18" s="2161" t="str">
        <f>IF(ISBLANK(BP_Annexe1C_NonNumeraires!A19),"",BP_Annexe1C_NonNumeraires!A19)</f>
        <v/>
      </c>
      <c r="B18" s="2162"/>
      <c r="C18" s="355" t="str">
        <f>IF(ISBLANK(BP_Annexe1C_NonNumeraires!C19),"",BP_Annexe1C_NonNumeraires!C19)</f>
        <v/>
      </c>
      <c r="D18" s="212"/>
      <c r="E18" s="212" t="str">
        <f>IF(ISBLANK(BP_Annexe1C_NonNumeraires!E19),"",BP_Annexe1C_NonNumeraires!E19)</f>
        <v/>
      </c>
      <c r="F18" s="187" t="str">
        <f>IF(ISBLANK(BP_Annexe1C_NonNumeraires!F19),"",BP_Annexe1C_NonNumeraires!F19)</f>
        <v/>
      </c>
      <c r="G18" s="190" t="str">
        <f>IF(ISBLANK(BP_Annexe1C_NonNumeraires!G19),"",BP_Annexe1C_NonNumeraires!G19)</f>
        <v/>
      </c>
      <c r="H18" s="190" t="str">
        <f>IF(ISBLANK(BP_Annexe1C_NonNumeraires!H19),"",BP_Annexe1C_NonNumeraires!H19)</f>
        <v/>
      </c>
      <c r="I18" s="191"/>
      <c r="J18" s="189" t="str">
        <f>IF(ISBLANK(BP_Annexe1C_NonNumeraires!J19),"",BP_Annexe1C_NonNumeraires!J19)</f>
        <v/>
      </c>
      <c r="K18" s="203"/>
      <c r="L18" s="191" t="str">
        <f>IF(ISBLANK(BP_Annexe1C_NonNumeraires!L19),"",BP_Annexe1C_NonNumeraires!L19)</f>
        <v/>
      </c>
      <c r="M18" s="189"/>
      <c r="N18" s="192" t="str">
        <f>IF(ISBLANK(BP_Annexe1C_NonNumeraires!N19),"",BP_Annexe1C_NonNumeraires!N19)</f>
        <v/>
      </c>
      <c r="O18" s="696" t="str">
        <f>IF(ISBLANK(BP_Annexe1C_NonNumeraires!O19),"",BP_Annexe1C_NonNumeraires!O19)</f>
        <v/>
      </c>
      <c r="P18" s="1404" t="str">
        <f>IF(ISBLANK(BP_Annexe1C_NonNumeraires!P19),"",BP_Annexe1C_NonNumeraires!P19)</f>
        <v/>
      </c>
      <c r="Q18" s="136"/>
      <c r="R18" s="1803"/>
      <c r="S18" s="1804"/>
      <c r="T18" s="1073"/>
      <c r="U18" s="1300" t="str">
        <f t="shared" si="1"/>
        <v/>
      </c>
      <c r="V18" s="1103"/>
      <c r="W18" s="710"/>
      <c r="X18" s="1302" t="str">
        <f t="shared" si="0"/>
        <v/>
      </c>
      <c r="Y18" s="1441"/>
      <c r="Z18" s="2271"/>
      <c r="AA18" s="89"/>
      <c r="AB18" s="89"/>
      <c r="AC18" s="89"/>
    </row>
    <row r="19" spans="1:29" ht="11.1" hidden="1" customHeight="1" x14ac:dyDescent="0.25">
      <c r="A19" s="2161" t="str">
        <f>IF(ISBLANK(BP_Annexe1C_NonNumeraires!A20),"",BP_Annexe1C_NonNumeraires!A20)</f>
        <v/>
      </c>
      <c r="B19" s="2162"/>
      <c r="C19" s="355" t="str">
        <f>IF(ISBLANK(BP_Annexe1C_NonNumeraires!C20),"",BP_Annexe1C_NonNumeraires!C20)</f>
        <v/>
      </c>
      <c r="D19" s="212"/>
      <c r="E19" s="212" t="str">
        <f>IF(ISBLANK(BP_Annexe1C_NonNumeraires!E20),"",BP_Annexe1C_NonNumeraires!E20)</f>
        <v/>
      </c>
      <c r="F19" s="187" t="str">
        <f>IF(ISBLANK(BP_Annexe1C_NonNumeraires!F20),"",BP_Annexe1C_NonNumeraires!F20)</f>
        <v/>
      </c>
      <c r="G19" s="190" t="str">
        <f>IF(ISBLANK(BP_Annexe1C_NonNumeraires!G20),"",BP_Annexe1C_NonNumeraires!G20)</f>
        <v/>
      </c>
      <c r="H19" s="190" t="str">
        <f>IF(ISBLANK(BP_Annexe1C_NonNumeraires!H20),"",BP_Annexe1C_NonNumeraires!H20)</f>
        <v/>
      </c>
      <c r="I19" s="191"/>
      <c r="J19" s="189" t="str">
        <f>IF(ISBLANK(BP_Annexe1C_NonNumeraires!J20),"",BP_Annexe1C_NonNumeraires!J20)</f>
        <v/>
      </c>
      <c r="K19" s="203"/>
      <c r="L19" s="191" t="str">
        <f>IF(ISBLANK(BP_Annexe1C_NonNumeraires!L20),"",BP_Annexe1C_NonNumeraires!L20)</f>
        <v/>
      </c>
      <c r="M19" s="189"/>
      <c r="N19" s="192" t="str">
        <f>IF(ISBLANK(BP_Annexe1C_NonNumeraires!N20),"",BP_Annexe1C_NonNumeraires!N20)</f>
        <v/>
      </c>
      <c r="O19" s="696" t="str">
        <f>IF(ISBLANK(BP_Annexe1C_NonNumeraires!O20),"",BP_Annexe1C_NonNumeraires!O20)</f>
        <v/>
      </c>
      <c r="P19" s="1404" t="str">
        <f>IF(ISBLANK(BP_Annexe1C_NonNumeraires!P20),"",BP_Annexe1C_NonNumeraires!P20)</f>
        <v/>
      </c>
      <c r="Q19" s="136"/>
      <c r="R19" s="1803"/>
      <c r="S19" s="1804"/>
      <c r="T19" s="1073"/>
      <c r="U19" s="1300" t="str">
        <f t="shared" si="1"/>
        <v/>
      </c>
      <c r="V19" s="1103"/>
      <c r="W19" s="710"/>
      <c r="X19" s="1302" t="str">
        <f t="shared" si="0"/>
        <v/>
      </c>
      <c r="Y19" s="1441"/>
      <c r="Z19" s="2271"/>
      <c r="AA19" s="89"/>
      <c r="AB19" s="89"/>
      <c r="AC19" s="89"/>
    </row>
    <row r="20" spans="1:29" ht="11.1" hidden="1" customHeight="1" x14ac:dyDescent="0.25">
      <c r="A20" s="2161" t="str">
        <f>IF(ISBLANK(BP_Annexe1C_NonNumeraires!A21),"",BP_Annexe1C_NonNumeraires!A21)</f>
        <v/>
      </c>
      <c r="B20" s="2162"/>
      <c r="C20" s="355" t="str">
        <f>IF(ISBLANK(BP_Annexe1C_NonNumeraires!C21),"",BP_Annexe1C_NonNumeraires!C21)</f>
        <v/>
      </c>
      <c r="D20" s="212"/>
      <c r="E20" s="212" t="str">
        <f>IF(ISBLANK(BP_Annexe1C_NonNumeraires!E21),"",BP_Annexe1C_NonNumeraires!E21)</f>
        <v/>
      </c>
      <c r="F20" s="187" t="str">
        <f>IF(ISBLANK(BP_Annexe1C_NonNumeraires!F21),"",BP_Annexe1C_NonNumeraires!F21)</f>
        <v/>
      </c>
      <c r="G20" s="190" t="str">
        <f>IF(ISBLANK(BP_Annexe1C_NonNumeraires!G21),"",BP_Annexe1C_NonNumeraires!G21)</f>
        <v/>
      </c>
      <c r="H20" s="190" t="str">
        <f>IF(ISBLANK(BP_Annexe1C_NonNumeraires!H21),"",BP_Annexe1C_NonNumeraires!H21)</f>
        <v/>
      </c>
      <c r="I20" s="191"/>
      <c r="J20" s="189" t="str">
        <f>IF(ISBLANK(BP_Annexe1C_NonNumeraires!J21),"",BP_Annexe1C_NonNumeraires!J21)</f>
        <v/>
      </c>
      <c r="K20" s="203"/>
      <c r="L20" s="191" t="str">
        <f>IF(ISBLANK(BP_Annexe1C_NonNumeraires!L21),"",BP_Annexe1C_NonNumeraires!L21)</f>
        <v/>
      </c>
      <c r="M20" s="189"/>
      <c r="N20" s="192" t="str">
        <f>IF(ISBLANK(BP_Annexe1C_NonNumeraires!N21),"",BP_Annexe1C_NonNumeraires!N21)</f>
        <v/>
      </c>
      <c r="O20" s="696" t="str">
        <f>IF(ISBLANK(BP_Annexe1C_NonNumeraires!O21),"",BP_Annexe1C_NonNumeraires!O21)</f>
        <v/>
      </c>
      <c r="P20" s="1404" t="str">
        <f>IF(ISBLANK(BP_Annexe1C_NonNumeraires!P21),"",BP_Annexe1C_NonNumeraires!P21)</f>
        <v/>
      </c>
      <c r="Q20" s="136"/>
      <c r="R20" s="1803"/>
      <c r="S20" s="1804"/>
      <c r="T20" s="1073"/>
      <c r="U20" s="1300" t="str">
        <f t="shared" si="1"/>
        <v/>
      </c>
      <c r="V20" s="1103"/>
      <c r="W20" s="710"/>
      <c r="X20" s="1302" t="str">
        <f t="shared" si="0"/>
        <v/>
      </c>
      <c r="Y20" s="1441"/>
      <c r="Z20" s="2271"/>
      <c r="AA20" s="89"/>
      <c r="AB20" s="89"/>
      <c r="AC20" s="89"/>
    </row>
    <row r="21" spans="1:29" ht="11.1" hidden="1" customHeight="1" x14ac:dyDescent="0.25">
      <c r="A21" s="2232" t="str">
        <f>IF(ISBLANK(BP_Annexe1C_NonNumeraires!A22),"",BP_Annexe1C_NonNumeraires!A22)</f>
        <v/>
      </c>
      <c r="B21" s="2233"/>
      <c r="C21" s="355" t="str">
        <f>IF(ISBLANK(BP_Annexe1C_NonNumeraires!C22),"",BP_Annexe1C_NonNumeraires!C22)</f>
        <v/>
      </c>
      <c r="D21" s="214"/>
      <c r="E21" s="214" t="str">
        <f>IF(ISBLANK(BP_Annexe1C_NonNumeraires!E22),"",BP_Annexe1C_NonNumeraires!E22)</f>
        <v/>
      </c>
      <c r="F21" s="194" t="str">
        <f>IF(ISBLANK(BP_Annexe1C_NonNumeraires!F22),"",BP_Annexe1C_NonNumeraires!F22)</f>
        <v/>
      </c>
      <c r="G21" s="197" t="str">
        <f>IF(ISBLANK(BP_Annexe1C_NonNumeraires!G22),"",BP_Annexe1C_NonNumeraires!G22)</f>
        <v/>
      </c>
      <c r="H21" s="197" t="str">
        <f>IF(ISBLANK(BP_Annexe1C_NonNumeraires!H22),"",BP_Annexe1C_NonNumeraires!H22)</f>
        <v/>
      </c>
      <c r="I21" s="198"/>
      <c r="J21" s="196" t="str">
        <f>IF(ISBLANK(BP_Annexe1C_NonNumeraires!J22),"",BP_Annexe1C_NonNumeraires!J22)</f>
        <v/>
      </c>
      <c r="K21" s="204"/>
      <c r="L21" s="198" t="str">
        <f>IF(ISBLANK(BP_Annexe1C_NonNumeraires!L22),"",BP_Annexe1C_NonNumeraires!L22)</f>
        <v/>
      </c>
      <c r="M21" s="196"/>
      <c r="N21" s="199" t="str">
        <f>IF(ISBLANK(BP_Annexe1C_NonNumeraires!N22),"",BP_Annexe1C_NonNumeraires!N22)</f>
        <v/>
      </c>
      <c r="O21" s="696" t="str">
        <f>IF(ISBLANK(BP_Annexe1C_NonNumeraires!O22),"",BP_Annexe1C_NonNumeraires!O22)</f>
        <v/>
      </c>
      <c r="P21" s="1404" t="str">
        <f>IF(ISBLANK(BP_Annexe1C_NonNumeraires!P22),"",BP_Annexe1C_NonNumeraires!P22)</f>
        <v/>
      </c>
      <c r="Q21" s="136"/>
      <c r="R21" s="2205"/>
      <c r="S21" s="2206"/>
      <c r="T21" s="1074"/>
      <c r="U21" s="1300" t="str">
        <f t="shared" si="1"/>
        <v/>
      </c>
      <c r="V21" s="1103"/>
      <c r="W21" s="710"/>
      <c r="X21" s="1302" t="str">
        <f t="shared" si="0"/>
        <v/>
      </c>
      <c r="Y21" s="1442"/>
      <c r="Z21" s="2272"/>
      <c r="AA21" s="89"/>
      <c r="AB21" s="89"/>
      <c r="AC21" s="89"/>
    </row>
    <row r="22" spans="1:29" x14ac:dyDescent="0.25">
      <c r="A22" s="2167" t="s">
        <v>92</v>
      </c>
      <c r="B22" s="2167"/>
      <c r="C22" s="2167"/>
      <c r="D22" s="2168"/>
      <c r="E22" s="2168"/>
      <c r="F22" s="100">
        <f>IF(ISBLANK(BP_Annexe1C_NonNumeraires!F23),"",BP_Annexe1C_NonNumeraires!F23)</f>
        <v>0</v>
      </c>
      <c r="G22" s="996">
        <f>IF(ISBLANK(BP_Annexe1C_NonNumeraires!G23),"",BP_Annexe1C_NonNumeraires!G23)</f>
        <v>0</v>
      </c>
      <c r="H22" s="101">
        <f>IF(ISBLANK(BP_Annexe1C_NonNumeraires!H23),"",BP_Annexe1C_NonNumeraires!H23)</f>
        <v>0</v>
      </c>
      <c r="I22" s="117">
        <f>IF(ISBLANK(BP_Annexe1C_NonNumeraires!I23),"",BP_Annexe1C_NonNumeraires!I23)</f>
        <v>0</v>
      </c>
      <c r="J22" s="112">
        <f>IF(ISBLANK(BP_Annexe1C_NonNumeraires!J23),"",BP_Annexe1C_NonNumeraires!J23)</f>
        <v>0</v>
      </c>
      <c r="K22" s="114">
        <f>IF(ISBLANK(BP_Annexe1C_NonNumeraires!K23),"",BP_Annexe1C_NonNumeraires!K23)</f>
        <v>0</v>
      </c>
      <c r="L22" s="117">
        <f>IF(ISBLANK(BP_Annexe1C_NonNumeraires!L23),"",BP_Annexe1C_NonNumeraires!L23)</f>
        <v>0</v>
      </c>
      <c r="M22" s="112">
        <f>IF(ISBLANK(BP_Annexe1C_NonNumeraires!M23),"",BP_Annexe1C_NonNumeraires!M23)</f>
        <v>0</v>
      </c>
      <c r="N22" s="101">
        <f>IF(ISBLANK(BP_Annexe1C_NonNumeraires!N23),"",BP_Annexe1C_NonNumeraires!N23)</f>
        <v>0</v>
      </c>
      <c r="O22" s="178"/>
      <c r="P22" s="1405"/>
      <c r="Q22" s="136"/>
      <c r="S22" s="266"/>
      <c r="T22" s="265"/>
      <c r="U22" s="2185" t="s">
        <v>123</v>
      </c>
      <c r="V22" s="1812"/>
      <c r="W22" s="101">
        <f>SUM(W12:W21)</f>
        <v>0</v>
      </c>
      <c r="X22" s="102"/>
      <c r="Y22" s="2160" t="s">
        <v>591</v>
      </c>
      <c r="Z22" s="2160"/>
      <c r="AA22" s="264"/>
      <c r="AC22" s="89"/>
    </row>
    <row r="23" spans="1:29" x14ac:dyDescent="0.25">
      <c r="A23" s="2178" t="s">
        <v>91</v>
      </c>
      <c r="B23" s="2178"/>
      <c r="C23" s="2178"/>
      <c r="D23" s="2179"/>
      <c r="E23" s="2180"/>
      <c r="F23" s="151">
        <f>IF(ISBLANK(BP_Annexe1C_NonNumeraires!F24),"",BP_Annexe1C_NonNumeraires!F24)</f>
        <v>0</v>
      </c>
      <c r="G23" s="151">
        <f>IF(ISBLANK(BP_Annexe1C_NonNumeraires!G24),"",BP_Annexe1C_NonNumeraires!G24)</f>
        <v>0</v>
      </c>
      <c r="H23" s="151">
        <f>IF(ISBLANK(BP_Annexe1C_NonNumeraires!H24),"",BP_Annexe1C_NonNumeraires!H24)</f>
        <v>0</v>
      </c>
      <c r="I23" s="152">
        <f>IF(ISBLANK(BP_Annexe1C_NonNumeraires!I24),"",BP_Annexe1C_NonNumeraires!I24)</f>
        <v>0</v>
      </c>
      <c r="J23" s="153">
        <f>IF(ISBLANK(BP_Annexe1C_NonNumeraires!J24),"",BP_Annexe1C_NonNumeraires!J24)</f>
        <v>0</v>
      </c>
      <c r="K23" s="154">
        <f>IF(ISBLANK(BP_Annexe1C_NonNumeraires!K24),"",BP_Annexe1C_NonNumeraires!K24)</f>
        <v>0</v>
      </c>
      <c r="L23" s="152">
        <f>IF(ISBLANK(BP_Annexe1C_NonNumeraires!L24),"",BP_Annexe1C_NonNumeraires!L24)</f>
        <v>0</v>
      </c>
      <c r="M23" s="153">
        <f>IF(ISBLANK(BP_Annexe1C_NonNumeraires!M24),"",BP_Annexe1C_NonNumeraires!M24)</f>
        <v>0</v>
      </c>
      <c r="N23" s="172"/>
      <c r="O23" s="1851">
        <f>IF(ISBLANK(BP_Annexe1C_NonNumeraires!O24),"",BP_Annexe1C_NonNumeraires!O24)</f>
        <v>0</v>
      </c>
      <c r="P23" s="1406"/>
      <c r="Q23" s="136"/>
      <c r="R23" s="264"/>
      <c r="S23" s="264"/>
      <c r="T23" s="264"/>
      <c r="U23" s="264"/>
      <c r="V23" s="2186" t="s">
        <v>124</v>
      </c>
      <c r="W23" s="2187"/>
      <c r="X23" s="2156">
        <f>SUM(X12:X21)</f>
        <v>0</v>
      </c>
      <c r="Y23" s="1420"/>
      <c r="Z23" s="527"/>
      <c r="AA23" s="89"/>
      <c r="AB23" s="89"/>
      <c r="AC23" s="89"/>
    </row>
    <row r="24" spans="1:29" ht="15" customHeight="1" x14ac:dyDescent="0.25">
      <c r="A24" s="2212" t="s">
        <v>97</v>
      </c>
      <c r="B24" s="2212"/>
      <c r="C24" s="2212"/>
      <c r="D24" s="2212"/>
      <c r="E24" s="2212"/>
      <c r="F24" s="1789">
        <f>IF(ISBLANK(BP_Annexe1C_NonNumeraires!F25),"",BP_Annexe1C_NonNumeraires!F25)</f>
        <v>0</v>
      </c>
      <c r="G24" s="1791"/>
      <c r="H24" s="1805">
        <f>IF(ISBLANK(BP_Annexe1C_NonNumeraires!H25),"",BP_Annexe1C_NonNumeraires!H25)</f>
        <v>0</v>
      </c>
      <c r="I24" s="1806" t="str">
        <f>IF(ISBLANK(BP_Annexe1C_NonNumeraires!I25),"",BP_Annexe1C_NonNumeraires!I25)</f>
        <v/>
      </c>
      <c r="J24" s="1807" t="str">
        <f>IF(ISBLANK(BP_Annexe1C_NonNumeraires!J25),"",BP_Annexe1C_NonNumeraires!J25)</f>
        <v/>
      </c>
      <c r="K24" s="1805">
        <f>IF(ISBLANK(BP_Annexe1C_NonNumeraires!K25),"",BP_Annexe1C_NonNumeraires!K25)</f>
        <v>0</v>
      </c>
      <c r="L24" s="1806"/>
      <c r="M24" s="1807" t="str">
        <f>IF(ISBLANK(BP_Annexe1C_NonNumeraires!M25),"",BP_Annexe1C_NonNumeraires!M25)</f>
        <v/>
      </c>
      <c r="N24" s="172"/>
      <c r="O24" s="1852" t="str">
        <f>IF(ISBLANK(BP_Annexe1C_NonNumeraires!O25),"",BP_Annexe1C_NonNumeraires!O25)</f>
        <v/>
      </c>
      <c r="P24" s="1407"/>
      <c r="R24" s="264"/>
      <c r="S24" s="130"/>
      <c r="V24" s="2186"/>
      <c r="W24" s="2187"/>
      <c r="X24" s="2157"/>
      <c r="Y24" s="1420"/>
      <c r="Z24" s="528"/>
      <c r="AB24" s="89"/>
      <c r="AC24" s="89"/>
    </row>
    <row r="25" spans="1:29" ht="15" customHeight="1" x14ac:dyDescent="0.25">
      <c r="A25" s="2175" t="s">
        <v>476</v>
      </c>
      <c r="B25" s="2175"/>
      <c r="C25" s="225"/>
      <c r="D25" s="215"/>
      <c r="E25" s="215"/>
      <c r="F25" s="216"/>
      <c r="G25" s="1001"/>
      <c r="H25" s="215"/>
      <c r="I25" s="215"/>
      <c r="J25" s="215"/>
      <c r="K25" s="215"/>
      <c r="L25" s="215"/>
      <c r="M25" s="215"/>
      <c r="N25" s="2242" t="s">
        <v>591</v>
      </c>
      <c r="O25" s="2242"/>
      <c r="P25" s="2242"/>
      <c r="Q25" s="237"/>
      <c r="R25" s="1833" t="s">
        <v>478</v>
      </c>
      <c r="S25" s="1833"/>
      <c r="T25" s="227"/>
      <c r="U25" s="222"/>
      <c r="V25" s="222"/>
      <c r="W25" s="220"/>
      <c r="X25" s="136"/>
      <c r="Y25" s="1380"/>
      <c r="AA25" s="89"/>
      <c r="AB25" s="89"/>
      <c r="AC25" s="89"/>
    </row>
    <row r="26" spans="1:29" ht="31.5" customHeight="1" thickBot="1" x14ac:dyDescent="0.3">
      <c r="A26" s="2176"/>
      <c r="B26" s="2177"/>
      <c r="C26" s="2243" t="s">
        <v>546</v>
      </c>
      <c r="D26" s="2244"/>
      <c r="E26" s="2244"/>
      <c r="F26" s="2244"/>
      <c r="G26" s="2244"/>
      <c r="H26" s="2244"/>
      <c r="I26" s="2244"/>
      <c r="J26" s="2244"/>
      <c r="K26" s="2244"/>
      <c r="L26" s="2244"/>
      <c r="M26" s="2244"/>
      <c r="N26" s="2244"/>
      <c r="O26" s="2245"/>
      <c r="P26" s="258"/>
      <c r="Q26" s="136"/>
      <c r="R26" s="1834"/>
      <c r="S26" s="1835"/>
      <c r="T26" s="2143" t="s">
        <v>548</v>
      </c>
      <c r="U26" s="2144"/>
      <c r="V26" s="2144"/>
      <c r="W26" s="2144"/>
      <c r="X26" s="2036"/>
      <c r="Y26" s="2144"/>
      <c r="Z26" s="2145"/>
      <c r="AB26" s="89"/>
    </row>
    <row r="27" spans="1:29" ht="15" customHeight="1" x14ac:dyDescent="0.25">
      <c r="A27" s="2169" t="s">
        <v>460</v>
      </c>
      <c r="B27" s="2170"/>
      <c r="C27" s="2246" t="s">
        <v>477</v>
      </c>
      <c r="D27" s="2013" t="s">
        <v>143</v>
      </c>
      <c r="E27" s="2013" t="s">
        <v>144</v>
      </c>
      <c r="F27" s="1823" t="s">
        <v>74</v>
      </c>
      <c r="G27" s="1824"/>
      <c r="H27" s="1824"/>
      <c r="I27" s="1824"/>
      <c r="J27" s="1824"/>
      <c r="K27" s="1824"/>
      <c r="L27" s="1824"/>
      <c r="M27" s="1824"/>
      <c r="N27" s="1824"/>
      <c r="O27" s="1822" t="s">
        <v>432</v>
      </c>
      <c r="P27" s="1778" t="s">
        <v>632</v>
      </c>
      <c r="Q27" s="136"/>
      <c r="R27" s="1836" t="s">
        <v>460</v>
      </c>
      <c r="S27" s="1837"/>
      <c r="T27" s="1849" t="s">
        <v>477</v>
      </c>
      <c r="U27" s="1808" t="s">
        <v>143</v>
      </c>
      <c r="V27" s="1808" t="s">
        <v>144</v>
      </c>
      <c r="W27" s="2183" t="s">
        <v>106</v>
      </c>
      <c r="X27" s="1822" t="s">
        <v>431</v>
      </c>
      <c r="Y27" s="1778" t="s">
        <v>632</v>
      </c>
      <c r="Z27" s="2277" t="s">
        <v>118</v>
      </c>
      <c r="AB27" s="89"/>
    </row>
    <row r="28" spans="1:29" ht="15" customHeight="1" x14ac:dyDescent="0.25">
      <c r="A28" s="2171"/>
      <c r="B28" s="2172"/>
      <c r="C28" s="2246"/>
      <c r="D28" s="2013"/>
      <c r="E28" s="2013"/>
      <c r="F28" s="2018" t="s">
        <v>85</v>
      </c>
      <c r="G28" s="2022"/>
      <c r="H28" s="2165" t="s">
        <v>114</v>
      </c>
      <c r="I28" s="2166"/>
      <c r="J28" s="2166"/>
      <c r="K28" s="2017" t="s">
        <v>82</v>
      </c>
      <c r="L28" s="2017"/>
      <c r="M28" s="2017"/>
      <c r="N28" s="2238" t="s">
        <v>68</v>
      </c>
      <c r="O28" s="1815"/>
      <c r="P28" s="1779"/>
      <c r="Q28" s="136"/>
      <c r="R28" s="1838"/>
      <c r="S28" s="1839"/>
      <c r="T28" s="1849"/>
      <c r="U28" s="1808"/>
      <c r="V28" s="1808"/>
      <c r="W28" s="2183"/>
      <c r="X28" s="1815"/>
      <c r="Y28" s="1779"/>
      <c r="Z28" s="2277"/>
      <c r="AB28" s="89"/>
    </row>
    <row r="29" spans="1:29" s="90" customFormat="1" x14ac:dyDescent="0.25">
      <c r="A29" s="2173"/>
      <c r="B29" s="2174"/>
      <c r="C29" s="2247"/>
      <c r="D29" s="2014"/>
      <c r="E29" s="2014"/>
      <c r="F29" s="135" t="s">
        <v>86</v>
      </c>
      <c r="G29" s="994" t="s">
        <v>393</v>
      </c>
      <c r="H29" s="135" t="s">
        <v>71</v>
      </c>
      <c r="I29" s="176" t="s">
        <v>72</v>
      </c>
      <c r="J29" s="133" t="s">
        <v>73</v>
      </c>
      <c r="K29" s="201" t="s">
        <v>83</v>
      </c>
      <c r="L29" s="176" t="s">
        <v>84</v>
      </c>
      <c r="M29" s="338" t="s">
        <v>116</v>
      </c>
      <c r="N29" s="2239"/>
      <c r="O29" s="1816"/>
      <c r="P29" s="1780"/>
      <c r="R29" s="1840"/>
      <c r="S29" s="1841"/>
      <c r="T29" s="1850"/>
      <c r="U29" s="1809"/>
      <c r="V29" s="1809"/>
      <c r="W29" s="2184"/>
      <c r="X29" s="1816"/>
      <c r="Y29" s="1780"/>
      <c r="Z29" s="2142"/>
    </row>
    <row r="30" spans="1:29" ht="11.1" customHeight="1" x14ac:dyDescent="0.25">
      <c r="A30" s="2163" t="str">
        <f>IF(ISBLANK(BP_Annexe1C_NonNumeraires!A31),"",BP_Annexe1C_NonNumeraires!A31)</f>
        <v/>
      </c>
      <c r="B30" s="2164" t="str">
        <f>IF(ISBLANK(BP_Annexe1C_NonNumeraires!B31),"",BP_Annexe1C_NonNumeraires!B31)</f>
        <v/>
      </c>
      <c r="C30" s="342" t="str">
        <f>IF(ISBLANK(BP_Annexe1C_NonNumeraires!C31),"",BP_Annexe1C_NonNumeraires!C31)</f>
        <v/>
      </c>
      <c r="D30" s="209" t="str">
        <f>IF(ISBLANK(BP_Annexe1C_NonNumeraires!D31),"",BP_Annexe1C_NonNumeraires!D31)</f>
        <v/>
      </c>
      <c r="E30" s="210" t="str">
        <f>IF(ISBLANK(BP_Annexe1C_NonNumeraires!E31),"",BP_Annexe1C_NonNumeraires!E31)</f>
        <v/>
      </c>
      <c r="F30" s="180" t="str">
        <f>IF(ISBLANK(BP_Annexe1C_NonNumeraires!F31),"",BP_Annexe1C_NonNumeraires!F31)</f>
        <v/>
      </c>
      <c r="G30" s="183" t="str">
        <f>IF(ISBLANK(BP_Annexe1C_NonNumeraires!G31),"",BP_Annexe1C_NonNumeraires!G31)</f>
        <v/>
      </c>
      <c r="H30" s="183" t="str">
        <f>IF(ISBLANK(BP_Annexe1C_NonNumeraires!H31),"",BP_Annexe1C_NonNumeraires!H31)</f>
        <v/>
      </c>
      <c r="I30" s="184" t="str">
        <f>IF(ISBLANK(BP_Annexe1C_NonNumeraires!I31),"",BP_Annexe1C_NonNumeraires!I31)</f>
        <v/>
      </c>
      <c r="J30" s="182" t="str">
        <f>IF(ISBLANK(BP_Annexe1C_NonNumeraires!J31),"",BP_Annexe1C_NonNumeraires!J31)</f>
        <v/>
      </c>
      <c r="K30" s="202" t="str">
        <f>IF(ISBLANK(BP_Annexe1C_NonNumeraires!K31),"",BP_Annexe1C_NonNumeraires!K31)</f>
        <v/>
      </c>
      <c r="L30" s="184" t="str">
        <f>IF(ISBLANK(BP_Annexe1C_NonNumeraires!L31),"",BP_Annexe1C_NonNumeraires!L31)</f>
        <v/>
      </c>
      <c r="M30" s="182" t="str">
        <f>IF(ISBLANK(BP_Annexe1C_NonNumeraires!M31),"",BP_Annexe1C_NonNumeraires!M31)</f>
        <v/>
      </c>
      <c r="N30" s="185" t="str">
        <f>IF(ISBLANK(BP_Annexe1C_NonNumeraires!N31),"",BP_Annexe1C_NonNumeraires!N31)</f>
        <v/>
      </c>
      <c r="O30" s="695" t="str">
        <f>IF(ISBLANK(BP_Annexe1C_NonNumeraires!O31),"",BP_Annexe1C_NonNumeraires!O31)</f>
        <v/>
      </c>
      <c r="P30" s="1403" t="str">
        <f>IF(ISBLANK(BP_Annexe1C_NonNumeraires!P31),"",BP_Annexe1C_NonNumeraires!P31)</f>
        <v/>
      </c>
      <c r="Q30" s="136"/>
      <c r="R30" s="1801"/>
      <c r="S30" s="1802"/>
      <c r="T30" s="1070"/>
      <c r="U30" s="1102"/>
      <c r="V30" s="1299" t="str">
        <f>IF(ISBLANK(U30),"",U30/$Z$5)</f>
        <v/>
      </c>
      <c r="W30" s="709"/>
      <c r="X30" s="1301" t="str">
        <f t="shared" ref="X30:X39" si="2">IF(ISBLANK(W30),"",ROUNDUP(V30*W30,2))</f>
        <v/>
      </c>
      <c r="Y30" s="1440"/>
      <c r="Z30" s="2270"/>
      <c r="AA30" s="89"/>
      <c r="AB30" s="89"/>
      <c r="AC30" s="89"/>
    </row>
    <row r="31" spans="1:29" ht="11.1" customHeight="1" x14ac:dyDescent="0.25">
      <c r="A31" s="2161" t="str">
        <f>IF(ISBLANK(BP_Annexe1C_NonNumeraires!A32),"",BP_Annexe1C_NonNumeraires!A32)</f>
        <v/>
      </c>
      <c r="B31" s="2162" t="str">
        <f>IF(ISBLANK(BP_Annexe1C_NonNumeraires!B32),"",BP_Annexe1C_NonNumeraires!B32)</f>
        <v/>
      </c>
      <c r="C31" s="353" t="str">
        <f>IF(ISBLANK(BP_Annexe1C_NonNumeraires!C32),"",BP_Annexe1C_NonNumeraires!C32)</f>
        <v/>
      </c>
      <c r="D31" s="361" t="str">
        <f>IF(ISBLANK(BP_Annexe1C_NonNumeraires!D32),"",BP_Annexe1C_NonNumeraires!D32)</f>
        <v/>
      </c>
      <c r="E31" s="354" t="str">
        <f>IF(ISBLANK(BP_Annexe1C_NonNumeraires!E32),"",BP_Annexe1C_NonNumeraires!E32)</f>
        <v/>
      </c>
      <c r="F31" s="355" t="str">
        <f>IF(ISBLANK(BP_Annexe1C_NonNumeraires!F32),"",BP_Annexe1C_NonNumeraires!F32)</f>
        <v/>
      </c>
      <c r="G31" s="356" t="str">
        <f>IF(ISBLANK(BP_Annexe1C_NonNumeraires!G32),"",BP_Annexe1C_NonNumeraires!G32)</f>
        <v/>
      </c>
      <c r="H31" s="356" t="str">
        <f>IF(ISBLANK(BP_Annexe1C_NonNumeraires!H32),"",BP_Annexe1C_NonNumeraires!H32)</f>
        <v/>
      </c>
      <c r="I31" s="357" t="str">
        <f>IF(ISBLANK(BP_Annexe1C_NonNumeraires!I32),"",BP_Annexe1C_NonNumeraires!I32)</f>
        <v/>
      </c>
      <c r="J31" s="358" t="str">
        <f>IF(ISBLANK(BP_Annexe1C_NonNumeraires!J32),"",BP_Annexe1C_NonNumeraires!J32)</f>
        <v/>
      </c>
      <c r="K31" s="359" t="str">
        <f>IF(ISBLANK(BP_Annexe1C_NonNumeraires!K32),"",BP_Annexe1C_NonNumeraires!K32)</f>
        <v/>
      </c>
      <c r="L31" s="357" t="str">
        <f>IF(ISBLANK(BP_Annexe1C_NonNumeraires!L32),"",BP_Annexe1C_NonNumeraires!L32)</f>
        <v/>
      </c>
      <c r="M31" s="358" t="str">
        <f>IF(ISBLANK(BP_Annexe1C_NonNumeraires!M32),"",BP_Annexe1C_NonNumeraires!M32)</f>
        <v/>
      </c>
      <c r="N31" s="360" t="str">
        <f>IF(ISBLANK(BP_Annexe1C_NonNumeraires!N32),"",BP_Annexe1C_NonNumeraires!N32)</f>
        <v/>
      </c>
      <c r="O31" s="696" t="str">
        <f>IF(ISBLANK(BP_Annexe1C_NonNumeraires!O32),"",BP_Annexe1C_NonNumeraires!O32)</f>
        <v/>
      </c>
      <c r="P31" s="1404" t="str">
        <f>IF(ISBLANK(BP_Annexe1C_NonNumeraires!P32),"",BP_Annexe1C_NonNumeraires!P32)</f>
        <v/>
      </c>
      <c r="Q31" s="348"/>
      <c r="R31" s="1803"/>
      <c r="S31" s="1804"/>
      <c r="T31" s="1071"/>
      <c r="U31" s="1103"/>
      <c r="V31" s="1300" t="str">
        <f t="shared" ref="V31:V39" si="3">IF(ISBLANK(U31),"",U31/$Z$5)</f>
        <v/>
      </c>
      <c r="W31" s="710"/>
      <c r="X31" s="1302" t="str">
        <f t="shared" si="2"/>
        <v/>
      </c>
      <c r="Y31" s="1441"/>
      <c r="Z31" s="2271"/>
      <c r="AA31" s="89"/>
      <c r="AB31" s="89"/>
      <c r="AC31" s="89"/>
    </row>
    <row r="32" spans="1:29" ht="11.1" customHeight="1" x14ac:dyDescent="0.25">
      <c r="A32" s="2161" t="str">
        <f>IF(ISBLANK(BP_Annexe1C_NonNumeraires!A33),"",BP_Annexe1C_NonNumeraires!A33)</f>
        <v/>
      </c>
      <c r="B32" s="2162" t="str">
        <f>IF(ISBLANK(BP_Annexe1C_NonNumeraires!B33),"",BP_Annexe1C_NonNumeraires!B33)</f>
        <v/>
      </c>
      <c r="C32" s="353" t="str">
        <f>IF(ISBLANK(BP_Annexe1C_NonNumeraires!C33),"",BP_Annexe1C_NonNumeraires!C33)</f>
        <v/>
      </c>
      <c r="D32" s="361" t="str">
        <f>IF(ISBLANK(BP_Annexe1C_NonNumeraires!D33),"",BP_Annexe1C_NonNumeraires!D33)</f>
        <v/>
      </c>
      <c r="E32" s="354" t="str">
        <f>IF(ISBLANK(BP_Annexe1C_NonNumeraires!E33),"",BP_Annexe1C_NonNumeraires!E33)</f>
        <v/>
      </c>
      <c r="F32" s="355" t="str">
        <f>IF(ISBLANK(BP_Annexe1C_NonNumeraires!F33),"",BP_Annexe1C_NonNumeraires!F33)</f>
        <v/>
      </c>
      <c r="G32" s="356" t="str">
        <f>IF(ISBLANK(BP_Annexe1C_NonNumeraires!G33),"",BP_Annexe1C_NonNumeraires!G33)</f>
        <v/>
      </c>
      <c r="H32" s="356" t="str">
        <f>IF(ISBLANK(BP_Annexe1C_NonNumeraires!H33),"",BP_Annexe1C_NonNumeraires!H33)</f>
        <v/>
      </c>
      <c r="I32" s="357" t="str">
        <f>IF(ISBLANK(BP_Annexe1C_NonNumeraires!I33),"",BP_Annexe1C_NonNumeraires!I33)</f>
        <v/>
      </c>
      <c r="J32" s="358" t="str">
        <f>IF(ISBLANK(BP_Annexe1C_NonNumeraires!J33),"",BP_Annexe1C_NonNumeraires!J33)</f>
        <v/>
      </c>
      <c r="K32" s="359" t="str">
        <f>IF(ISBLANK(BP_Annexe1C_NonNumeraires!K33),"",BP_Annexe1C_NonNumeraires!K33)</f>
        <v/>
      </c>
      <c r="L32" s="357" t="str">
        <f>IF(ISBLANK(BP_Annexe1C_NonNumeraires!L33),"",BP_Annexe1C_NonNumeraires!L33)</f>
        <v/>
      </c>
      <c r="M32" s="358" t="str">
        <f>IF(ISBLANK(BP_Annexe1C_NonNumeraires!M33),"",BP_Annexe1C_NonNumeraires!M33)</f>
        <v/>
      </c>
      <c r="N32" s="360" t="str">
        <f>IF(ISBLANK(BP_Annexe1C_NonNumeraires!N33),"",BP_Annexe1C_NonNumeraires!N33)</f>
        <v/>
      </c>
      <c r="O32" s="696" t="str">
        <f>IF(ISBLANK(BP_Annexe1C_NonNumeraires!O33),"",BP_Annexe1C_NonNumeraires!O33)</f>
        <v/>
      </c>
      <c r="P32" s="1404" t="str">
        <f>IF(ISBLANK(BP_Annexe1C_NonNumeraires!P33),"",BP_Annexe1C_NonNumeraires!P33)</f>
        <v/>
      </c>
      <c r="Q32" s="348"/>
      <c r="R32" s="1803"/>
      <c r="S32" s="1804"/>
      <c r="T32" s="1071"/>
      <c r="U32" s="1103"/>
      <c r="V32" s="1300" t="str">
        <f t="shared" si="3"/>
        <v/>
      </c>
      <c r="W32" s="710"/>
      <c r="X32" s="1302" t="str">
        <f t="shared" si="2"/>
        <v/>
      </c>
      <c r="Y32" s="1441"/>
      <c r="Z32" s="2271"/>
      <c r="AA32" s="89"/>
      <c r="AB32" s="89"/>
      <c r="AC32" s="89"/>
    </row>
    <row r="33" spans="1:29" ht="11.1" customHeight="1" x14ac:dyDescent="0.25">
      <c r="A33" s="2161" t="str">
        <f>IF(ISBLANK(BP_Annexe1C_NonNumeraires!A34),"",BP_Annexe1C_NonNumeraires!A34)</f>
        <v/>
      </c>
      <c r="B33" s="2162" t="str">
        <f>IF(ISBLANK(BP_Annexe1C_NonNumeraires!B34),"",BP_Annexe1C_NonNumeraires!B34)</f>
        <v/>
      </c>
      <c r="C33" s="353" t="str">
        <f>IF(ISBLANK(BP_Annexe1C_NonNumeraires!C34),"",BP_Annexe1C_NonNumeraires!C34)</f>
        <v/>
      </c>
      <c r="D33" s="361" t="str">
        <f>IF(ISBLANK(BP_Annexe1C_NonNumeraires!D34),"",BP_Annexe1C_NonNumeraires!D34)</f>
        <v/>
      </c>
      <c r="E33" s="354" t="str">
        <f>IF(ISBLANK(BP_Annexe1C_NonNumeraires!E34),"",BP_Annexe1C_NonNumeraires!E34)</f>
        <v/>
      </c>
      <c r="F33" s="355" t="str">
        <f>IF(ISBLANK(BP_Annexe1C_NonNumeraires!F34),"",BP_Annexe1C_NonNumeraires!F34)</f>
        <v/>
      </c>
      <c r="G33" s="356" t="str">
        <f>IF(ISBLANK(BP_Annexe1C_NonNumeraires!G34),"",BP_Annexe1C_NonNumeraires!G34)</f>
        <v/>
      </c>
      <c r="H33" s="356" t="str">
        <f>IF(ISBLANK(BP_Annexe1C_NonNumeraires!H34),"",BP_Annexe1C_NonNumeraires!H34)</f>
        <v/>
      </c>
      <c r="I33" s="357" t="str">
        <f>IF(ISBLANK(BP_Annexe1C_NonNumeraires!I34),"",BP_Annexe1C_NonNumeraires!I34)</f>
        <v/>
      </c>
      <c r="J33" s="358" t="str">
        <f>IF(ISBLANK(BP_Annexe1C_NonNumeraires!J34),"",BP_Annexe1C_NonNumeraires!J34)</f>
        <v/>
      </c>
      <c r="K33" s="359" t="str">
        <f>IF(ISBLANK(BP_Annexe1C_NonNumeraires!K34),"",BP_Annexe1C_NonNumeraires!K34)</f>
        <v/>
      </c>
      <c r="L33" s="357" t="str">
        <f>IF(ISBLANK(BP_Annexe1C_NonNumeraires!L34),"",BP_Annexe1C_NonNumeraires!L34)</f>
        <v/>
      </c>
      <c r="M33" s="358" t="str">
        <f>IF(ISBLANK(BP_Annexe1C_NonNumeraires!M34),"",BP_Annexe1C_NonNumeraires!M34)</f>
        <v/>
      </c>
      <c r="N33" s="360" t="str">
        <f>IF(ISBLANK(BP_Annexe1C_NonNumeraires!N34),"",BP_Annexe1C_NonNumeraires!N34)</f>
        <v/>
      </c>
      <c r="O33" s="696" t="str">
        <f>IF(ISBLANK(BP_Annexe1C_NonNumeraires!O34),"",BP_Annexe1C_NonNumeraires!O34)</f>
        <v/>
      </c>
      <c r="P33" s="1404" t="str">
        <f>IF(ISBLANK(BP_Annexe1C_NonNumeraires!P34),"",BP_Annexe1C_NonNumeraires!P34)</f>
        <v/>
      </c>
      <c r="Q33" s="348"/>
      <c r="R33" s="1803"/>
      <c r="S33" s="1804"/>
      <c r="T33" s="1071"/>
      <c r="U33" s="1103"/>
      <c r="V33" s="1300" t="str">
        <f t="shared" si="3"/>
        <v/>
      </c>
      <c r="W33" s="710"/>
      <c r="X33" s="1302" t="str">
        <f t="shared" si="2"/>
        <v/>
      </c>
      <c r="Y33" s="1441"/>
      <c r="Z33" s="2271"/>
      <c r="AA33" s="89"/>
      <c r="AB33" s="89"/>
      <c r="AC33" s="89"/>
    </row>
    <row r="34" spans="1:29" ht="11.1" customHeight="1" x14ac:dyDescent="0.25">
      <c r="A34" s="2161" t="str">
        <f>IF(ISBLANK(BP_Annexe1C_NonNumeraires!A35),"",BP_Annexe1C_NonNumeraires!A35)</f>
        <v/>
      </c>
      <c r="B34" s="2162" t="str">
        <f>IF(ISBLANK(BP_Annexe1C_NonNumeraires!B35),"",BP_Annexe1C_NonNumeraires!B35)</f>
        <v/>
      </c>
      <c r="C34" s="353" t="str">
        <f>IF(ISBLANK(BP_Annexe1C_NonNumeraires!C35),"",BP_Annexe1C_NonNumeraires!C35)</f>
        <v/>
      </c>
      <c r="D34" s="361" t="str">
        <f>IF(ISBLANK(BP_Annexe1C_NonNumeraires!D35),"",BP_Annexe1C_NonNumeraires!D35)</f>
        <v/>
      </c>
      <c r="E34" s="354" t="str">
        <f>IF(ISBLANK(BP_Annexe1C_NonNumeraires!E35),"",BP_Annexe1C_NonNumeraires!E35)</f>
        <v/>
      </c>
      <c r="F34" s="355" t="str">
        <f>IF(ISBLANK(BP_Annexe1C_NonNumeraires!F35),"",BP_Annexe1C_NonNumeraires!F35)</f>
        <v/>
      </c>
      <c r="G34" s="356" t="str">
        <f>IF(ISBLANK(BP_Annexe1C_NonNumeraires!G35),"",BP_Annexe1C_NonNumeraires!G35)</f>
        <v/>
      </c>
      <c r="H34" s="356" t="str">
        <f>IF(ISBLANK(BP_Annexe1C_NonNumeraires!H35),"",BP_Annexe1C_NonNumeraires!H35)</f>
        <v/>
      </c>
      <c r="I34" s="357" t="str">
        <f>IF(ISBLANK(BP_Annexe1C_NonNumeraires!I35),"",BP_Annexe1C_NonNumeraires!I35)</f>
        <v/>
      </c>
      <c r="J34" s="358" t="str">
        <f>IF(ISBLANK(BP_Annexe1C_NonNumeraires!J35),"",BP_Annexe1C_NonNumeraires!J35)</f>
        <v/>
      </c>
      <c r="K34" s="359" t="str">
        <f>IF(ISBLANK(BP_Annexe1C_NonNumeraires!K35),"",BP_Annexe1C_NonNumeraires!K35)</f>
        <v/>
      </c>
      <c r="L34" s="357" t="str">
        <f>IF(ISBLANK(BP_Annexe1C_NonNumeraires!L35),"",BP_Annexe1C_NonNumeraires!L35)</f>
        <v/>
      </c>
      <c r="M34" s="358" t="str">
        <f>IF(ISBLANK(BP_Annexe1C_NonNumeraires!M35),"",BP_Annexe1C_NonNumeraires!M35)</f>
        <v/>
      </c>
      <c r="N34" s="360" t="str">
        <f>IF(ISBLANK(BP_Annexe1C_NonNumeraires!N35),"",BP_Annexe1C_NonNumeraires!N35)</f>
        <v/>
      </c>
      <c r="O34" s="696" t="str">
        <f>IF(ISBLANK(BP_Annexe1C_NonNumeraires!O35),"",BP_Annexe1C_NonNumeraires!O35)</f>
        <v/>
      </c>
      <c r="P34" s="1404" t="str">
        <f>IF(ISBLANK(BP_Annexe1C_NonNumeraires!P35),"",BP_Annexe1C_NonNumeraires!P35)</f>
        <v/>
      </c>
      <c r="Q34" s="348"/>
      <c r="R34" s="1803"/>
      <c r="S34" s="1804"/>
      <c r="T34" s="1071"/>
      <c r="U34" s="1103"/>
      <c r="V34" s="1300" t="str">
        <f t="shared" si="3"/>
        <v/>
      </c>
      <c r="W34" s="710"/>
      <c r="X34" s="1302" t="str">
        <f t="shared" si="2"/>
        <v/>
      </c>
      <c r="Y34" s="1441"/>
      <c r="Z34" s="2271"/>
      <c r="AA34" s="89"/>
      <c r="AB34" s="89"/>
      <c r="AC34" s="89"/>
    </row>
    <row r="35" spans="1:29" ht="11.1" hidden="1" customHeight="1" x14ac:dyDescent="0.25">
      <c r="A35" s="2161" t="str">
        <f>IF(ISBLANK(BP_Annexe1C_NonNumeraires!A36),"",BP_Annexe1C_NonNumeraires!A36)</f>
        <v/>
      </c>
      <c r="B35" s="2162" t="str">
        <f>IF(ISBLANK(BP_Annexe1C_NonNumeraires!B36),"",BP_Annexe1C_NonNumeraires!B36)</f>
        <v/>
      </c>
      <c r="C35" s="353" t="str">
        <f>IF(ISBLANK(BP_Annexe1C_NonNumeraires!C36),"",BP_Annexe1C_NonNumeraires!C36)</f>
        <v/>
      </c>
      <c r="D35" s="361" t="str">
        <f>IF(ISBLANK(BP_Annexe1C_NonNumeraires!D36),"",BP_Annexe1C_NonNumeraires!D36)</f>
        <v/>
      </c>
      <c r="E35" s="354" t="str">
        <f>IF(ISBLANK(BP_Annexe1C_NonNumeraires!E36),"",BP_Annexe1C_NonNumeraires!E36)</f>
        <v/>
      </c>
      <c r="F35" s="355" t="str">
        <f>IF(ISBLANK(BP_Annexe1C_NonNumeraires!F36),"",BP_Annexe1C_NonNumeraires!F36)</f>
        <v/>
      </c>
      <c r="G35" s="356" t="str">
        <f>IF(ISBLANK(BP_Annexe1C_NonNumeraires!G36),"",BP_Annexe1C_NonNumeraires!G36)</f>
        <v/>
      </c>
      <c r="H35" s="356" t="str">
        <f>IF(ISBLANK(BP_Annexe1C_NonNumeraires!H36),"",BP_Annexe1C_NonNumeraires!H36)</f>
        <v/>
      </c>
      <c r="I35" s="357" t="str">
        <f>IF(ISBLANK(BP_Annexe1C_NonNumeraires!I36),"",BP_Annexe1C_NonNumeraires!I36)</f>
        <v/>
      </c>
      <c r="J35" s="358" t="str">
        <f>IF(ISBLANK(BP_Annexe1C_NonNumeraires!J36),"",BP_Annexe1C_NonNumeraires!J36)</f>
        <v/>
      </c>
      <c r="K35" s="359" t="str">
        <f>IF(ISBLANK(BP_Annexe1C_NonNumeraires!K36),"",BP_Annexe1C_NonNumeraires!K36)</f>
        <v/>
      </c>
      <c r="L35" s="357" t="str">
        <f>IF(ISBLANK(BP_Annexe1C_NonNumeraires!L36),"",BP_Annexe1C_NonNumeraires!L36)</f>
        <v/>
      </c>
      <c r="M35" s="358" t="str">
        <f>IF(ISBLANK(BP_Annexe1C_NonNumeraires!M36),"",BP_Annexe1C_NonNumeraires!M36)</f>
        <v/>
      </c>
      <c r="N35" s="360" t="str">
        <f>IF(ISBLANK(BP_Annexe1C_NonNumeraires!N36),"",BP_Annexe1C_NonNumeraires!N36)</f>
        <v/>
      </c>
      <c r="O35" s="696" t="str">
        <f>IF(ISBLANK(BP_Annexe1C_NonNumeraires!O36),"",BP_Annexe1C_NonNumeraires!O36)</f>
        <v/>
      </c>
      <c r="P35" s="1404" t="str">
        <f>IF(ISBLANK(BP_Annexe1C_NonNumeraires!P36),"",BP_Annexe1C_NonNumeraires!P36)</f>
        <v/>
      </c>
      <c r="Q35" s="348"/>
      <c r="R35" s="1803"/>
      <c r="S35" s="1804"/>
      <c r="T35" s="1071"/>
      <c r="U35" s="1103"/>
      <c r="V35" s="1300" t="str">
        <f t="shared" si="3"/>
        <v/>
      </c>
      <c r="W35" s="710"/>
      <c r="X35" s="1302" t="str">
        <f t="shared" si="2"/>
        <v/>
      </c>
      <c r="Y35" s="1441"/>
      <c r="Z35" s="2271"/>
      <c r="AA35" s="89"/>
      <c r="AB35" s="89"/>
      <c r="AC35" s="89"/>
    </row>
    <row r="36" spans="1:29" ht="11.1" hidden="1" customHeight="1" x14ac:dyDescent="0.25">
      <c r="A36" s="2161" t="str">
        <f>IF(ISBLANK(BP_Annexe1C_NonNumeraires!A37),"",BP_Annexe1C_NonNumeraires!A37)</f>
        <v/>
      </c>
      <c r="B36" s="2162" t="str">
        <f>IF(ISBLANK(BP_Annexe1C_NonNumeraires!B37),"",BP_Annexe1C_NonNumeraires!B37)</f>
        <v/>
      </c>
      <c r="C36" s="343" t="str">
        <f>IF(ISBLANK(BP_Annexe1C_NonNumeraires!C37),"",BP_Annexe1C_NonNumeraires!C37)</f>
        <v/>
      </c>
      <c r="D36" s="211" t="str">
        <f>IF(ISBLANK(BP_Annexe1C_NonNumeraires!D37),"",BP_Annexe1C_NonNumeraires!D37)</f>
        <v/>
      </c>
      <c r="E36" s="212" t="str">
        <f>IF(ISBLANK(BP_Annexe1C_NonNumeraires!E37),"",BP_Annexe1C_NonNumeraires!E37)</f>
        <v/>
      </c>
      <c r="F36" s="187" t="str">
        <f>IF(ISBLANK(BP_Annexe1C_NonNumeraires!F37),"",BP_Annexe1C_NonNumeraires!F37)</f>
        <v/>
      </c>
      <c r="G36" s="190" t="str">
        <f>IF(ISBLANK(BP_Annexe1C_NonNumeraires!G37),"",BP_Annexe1C_NonNumeraires!G37)</f>
        <v/>
      </c>
      <c r="H36" s="190" t="str">
        <f>IF(ISBLANK(BP_Annexe1C_NonNumeraires!H37),"",BP_Annexe1C_NonNumeraires!H37)</f>
        <v/>
      </c>
      <c r="I36" s="191" t="str">
        <f>IF(ISBLANK(BP_Annexe1C_NonNumeraires!I37),"",BP_Annexe1C_NonNumeraires!I37)</f>
        <v/>
      </c>
      <c r="J36" s="189" t="str">
        <f>IF(ISBLANK(BP_Annexe1C_NonNumeraires!J37),"",BP_Annexe1C_NonNumeraires!J37)</f>
        <v/>
      </c>
      <c r="K36" s="203" t="str">
        <f>IF(ISBLANK(BP_Annexe1C_NonNumeraires!K37),"",BP_Annexe1C_NonNumeraires!K37)</f>
        <v/>
      </c>
      <c r="L36" s="191" t="str">
        <f>IF(ISBLANK(BP_Annexe1C_NonNumeraires!L37),"",BP_Annexe1C_NonNumeraires!L37)</f>
        <v/>
      </c>
      <c r="M36" s="189" t="str">
        <f>IF(ISBLANK(BP_Annexe1C_NonNumeraires!M37),"",BP_Annexe1C_NonNumeraires!M37)</f>
        <v/>
      </c>
      <c r="N36" s="192" t="str">
        <f>IF(ISBLANK(BP_Annexe1C_NonNumeraires!N37),"",BP_Annexe1C_NonNumeraires!N37)</f>
        <v/>
      </c>
      <c r="O36" s="696" t="str">
        <f>IF(ISBLANK(BP_Annexe1C_NonNumeraires!O37),"",BP_Annexe1C_NonNumeraires!O37)</f>
        <v/>
      </c>
      <c r="P36" s="1404" t="str">
        <f>IF(ISBLANK(BP_Annexe1C_NonNumeraires!P37),"",BP_Annexe1C_NonNumeraires!P37)</f>
        <v/>
      </c>
      <c r="Q36" s="136"/>
      <c r="R36" s="1803"/>
      <c r="S36" s="1804"/>
      <c r="T36" s="1071"/>
      <c r="U36" s="1103"/>
      <c r="V36" s="1300" t="str">
        <f t="shared" si="3"/>
        <v/>
      </c>
      <c r="W36" s="710"/>
      <c r="X36" s="1302" t="str">
        <f t="shared" si="2"/>
        <v/>
      </c>
      <c r="Y36" s="1441"/>
      <c r="Z36" s="2271"/>
      <c r="AA36" s="89"/>
      <c r="AB36" s="89"/>
      <c r="AC36" s="89"/>
    </row>
    <row r="37" spans="1:29" ht="11.1" hidden="1" customHeight="1" x14ac:dyDescent="0.25">
      <c r="A37" s="2161" t="str">
        <f>IF(ISBLANK(BP_Annexe1C_NonNumeraires!A38),"",BP_Annexe1C_NonNumeraires!A38)</f>
        <v/>
      </c>
      <c r="B37" s="2162" t="str">
        <f>IF(ISBLANK(BP_Annexe1C_NonNumeraires!B38),"",BP_Annexe1C_NonNumeraires!B38)</f>
        <v/>
      </c>
      <c r="C37" s="343" t="str">
        <f>IF(ISBLANK(BP_Annexe1C_NonNumeraires!C38),"",BP_Annexe1C_NonNumeraires!C38)</f>
        <v/>
      </c>
      <c r="D37" s="211" t="str">
        <f>IF(ISBLANK(BP_Annexe1C_NonNumeraires!D38),"",BP_Annexe1C_NonNumeraires!D38)</f>
        <v/>
      </c>
      <c r="E37" s="212" t="str">
        <f>IF(ISBLANK(BP_Annexe1C_NonNumeraires!E38),"",BP_Annexe1C_NonNumeraires!E38)</f>
        <v/>
      </c>
      <c r="F37" s="187" t="str">
        <f>IF(ISBLANK(BP_Annexe1C_NonNumeraires!F38),"",BP_Annexe1C_NonNumeraires!F38)</f>
        <v/>
      </c>
      <c r="G37" s="190" t="str">
        <f>IF(ISBLANK(BP_Annexe1C_NonNumeraires!G38),"",BP_Annexe1C_NonNumeraires!G38)</f>
        <v/>
      </c>
      <c r="H37" s="190" t="str">
        <f>IF(ISBLANK(BP_Annexe1C_NonNumeraires!H38),"",BP_Annexe1C_NonNumeraires!H38)</f>
        <v/>
      </c>
      <c r="I37" s="191" t="str">
        <f>IF(ISBLANK(BP_Annexe1C_NonNumeraires!I38),"",BP_Annexe1C_NonNumeraires!I38)</f>
        <v/>
      </c>
      <c r="J37" s="189" t="str">
        <f>IF(ISBLANK(BP_Annexe1C_NonNumeraires!J38),"",BP_Annexe1C_NonNumeraires!J38)</f>
        <v/>
      </c>
      <c r="K37" s="203" t="str">
        <f>IF(ISBLANK(BP_Annexe1C_NonNumeraires!K38),"",BP_Annexe1C_NonNumeraires!K38)</f>
        <v/>
      </c>
      <c r="L37" s="191" t="str">
        <f>IF(ISBLANK(BP_Annexe1C_NonNumeraires!L38),"",BP_Annexe1C_NonNumeraires!L38)</f>
        <v/>
      </c>
      <c r="M37" s="189" t="str">
        <f>IF(ISBLANK(BP_Annexe1C_NonNumeraires!M38),"",BP_Annexe1C_NonNumeraires!M38)</f>
        <v/>
      </c>
      <c r="N37" s="192" t="str">
        <f>IF(ISBLANK(BP_Annexe1C_NonNumeraires!N38),"",BP_Annexe1C_NonNumeraires!N38)</f>
        <v/>
      </c>
      <c r="O37" s="696" t="str">
        <f>IF(ISBLANK(BP_Annexe1C_NonNumeraires!O38),"",BP_Annexe1C_NonNumeraires!O38)</f>
        <v/>
      </c>
      <c r="P37" s="1404" t="str">
        <f>IF(ISBLANK(BP_Annexe1C_NonNumeraires!P38),"",BP_Annexe1C_NonNumeraires!P38)</f>
        <v/>
      </c>
      <c r="Q37" s="136"/>
      <c r="R37" s="1803"/>
      <c r="S37" s="1804"/>
      <c r="T37" s="1071"/>
      <c r="U37" s="1103"/>
      <c r="V37" s="1300" t="str">
        <f t="shared" si="3"/>
        <v/>
      </c>
      <c r="W37" s="710"/>
      <c r="X37" s="1302" t="str">
        <f t="shared" si="2"/>
        <v/>
      </c>
      <c r="Y37" s="1441"/>
      <c r="Z37" s="2271"/>
      <c r="AA37" s="89"/>
      <c r="AB37" s="89"/>
      <c r="AC37" s="89"/>
    </row>
    <row r="38" spans="1:29" ht="11.1" hidden="1" customHeight="1" x14ac:dyDescent="0.25">
      <c r="A38" s="2161" t="str">
        <f>IF(ISBLANK(BP_Annexe1C_NonNumeraires!A39),"",BP_Annexe1C_NonNumeraires!A39)</f>
        <v/>
      </c>
      <c r="B38" s="2162" t="str">
        <f>IF(ISBLANK(BP_Annexe1C_NonNumeraires!B39),"",BP_Annexe1C_NonNumeraires!B39)</f>
        <v/>
      </c>
      <c r="C38" s="343" t="str">
        <f>IF(ISBLANK(BP_Annexe1C_NonNumeraires!C39),"",BP_Annexe1C_NonNumeraires!C39)</f>
        <v/>
      </c>
      <c r="D38" s="211" t="str">
        <f>IF(ISBLANK(BP_Annexe1C_NonNumeraires!D39),"",BP_Annexe1C_NonNumeraires!D39)</f>
        <v/>
      </c>
      <c r="E38" s="212" t="str">
        <f>IF(ISBLANK(BP_Annexe1C_NonNumeraires!E39),"",BP_Annexe1C_NonNumeraires!E39)</f>
        <v/>
      </c>
      <c r="F38" s="187" t="str">
        <f>IF(ISBLANK(BP_Annexe1C_NonNumeraires!F39),"",BP_Annexe1C_NonNumeraires!F39)</f>
        <v/>
      </c>
      <c r="G38" s="190" t="str">
        <f>IF(ISBLANK(BP_Annexe1C_NonNumeraires!G39),"",BP_Annexe1C_NonNumeraires!G39)</f>
        <v/>
      </c>
      <c r="H38" s="190" t="str">
        <f>IF(ISBLANK(BP_Annexe1C_NonNumeraires!H39),"",BP_Annexe1C_NonNumeraires!H39)</f>
        <v/>
      </c>
      <c r="I38" s="191" t="str">
        <f>IF(ISBLANK(BP_Annexe1C_NonNumeraires!I39),"",BP_Annexe1C_NonNumeraires!I39)</f>
        <v/>
      </c>
      <c r="J38" s="189" t="str">
        <f>IF(ISBLANK(BP_Annexe1C_NonNumeraires!J39),"",BP_Annexe1C_NonNumeraires!J39)</f>
        <v/>
      </c>
      <c r="K38" s="203" t="str">
        <f>IF(ISBLANK(BP_Annexe1C_NonNumeraires!K39),"",BP_Annexe1C_NonNumeraires!K39)</f>
        <v/>
      </c>
      <c r="L38" s="191" t="str">
        <f>IF(ISBLANK(BP_Annexe1C_NonNumeraires!L39),"",BP_Annexe1C_NonNumeraires!L39)</f>
        <v/>
      </c>
      <c r="M38" s="189" t="str">
        <f>IF(ISBLANK(BP_Annexe1C_NonNumeraires!M39),"",BP_Annexe1C_NonNumeraires!M39)</f>
        <v/>
      </c>
      <c r="N38" s="192" t="str">
        <f>IF(ISBLANK(BP_Annexe1C_NonNumeraires!N39),"",BP_Annexe1C_NonNumeraires!N39)</f>
        <v/>
      </c>
      <c r="O38" s="696" t="str">
        <f>IF(ISBLANK(BP_Annexe1C_NonNumeraires!O39),"",BP_Annexe1C_NonNumeraires!O39)</f>
        <v/>
      </c>
      <c r="P38" s="1404" t="str">
        <f>IF(ISBLANK(BP_Annexe1C_NonNumeraires!P39),"",BP_Annexe1C_NonNumeraires!P39)</f>
        <v/>
      </c>
      <c r="Q38" s="136"/>
      <c r="R38" s="1803"/>
      <c r="S38" s="1804"/>
      <c r="T38" s="1071"/>
      <c r="U38" s="1103"/>
      <c r="V38" s="1300" t="str">
        <f t="shared" si="3"/>
        <v/>
      </c>
      <c r="W38" s="710"/>
      <c r="X38" s="1302" t="str">
        <f t="shared" si="2"/>
        <v/>
      </c>
      <c r="Y38" s="1441"/>
      <c r="Z38" s="2271"/>
      <c r="AA38" s="89"/>
      <c r="AB38" s="89"/>
      <c r="AC38" s="89"/>
    </row>
    <row r="39" spans="1:29" ht="11.1" hidden="1" customHeight="1" x14ac:dyDescent="0.25">
      <c r="A39" s="2161" t="str">
        <f>IF(ISBLANK(BP_Annexe1C_NonNumeraires!A40),"",BP_Annexe1C_NonNumeraires!A40)</f>
        <v/>
      </c>
      <c r="B39" s="2162" t="str">
        <f>IF(ISBLANK(BP_Annexe1C_NonNumeraires!B40),"",BP_Annexe1C_NonNumeraires!B40)</f>
        <v/>
      </c>
      <c r="C39" s="344" t="str">
        <f>IF(ISBLANK(BP_Annexe1C_NonNumeraires!C40),"",BP_Annexe1C_NonNumeraires!C40)</f>
        <v/>
      </c>
      <c r="D39" s="213" t="str">
        <f>IF(ISBLANK(BP_Annexe1C_NonNumeraires!D40),"",BP_Annexe1C_NonNumeraires!D40)</f>
        <v/>
      </c>
      <c r="E39" s="214" t="str">
        <f>IF(ISBLANK(BP_Annexe1C_NonNumeraires!E40),"",BP_Annexe1C_NonNumeraires!E40)</f>
        <v/>
      </c>
      <c r="F39" s="194" t="str">
        <f>IF(ISBLANK(BP_Annexe1C_NonNumeraires!F40),"",BP_Annexe1C_NonNumeraires!F40)</f>
        <v/>
      </c>
      <c r="G39" s="197" t="str">
        <f>IF(ISBLANK(BP_Annexe1C_NonNumeraires!G40),"",BP_Annexe1C_NonNumeraires!G40)</f>
        <v/>
      </c>
      <c r="H39" s="197" t="str">
        <f>IF(ISBLANK(BP_Annexe1C_NonNumeraires!H40),"",BP_Annexe1C_NonNumeraires!H40)</f>
        <v/>
      </c>
      <c r="I39" s="198" t="str">
        <f>IF(ISBLANK(BP_Annexe1C_NonNumeraires!I40),"",BP_Annexe1C_NonNumeraires!I40)</f>
        <v/>
      </c>
      <c r="J39" s="196" t="str">
        <f>IF(ISBLANK(BP_Annexe1C_NonNumeraires!J40),"",BP_Annexe1C_NonNumeraires!J40)</f>
        <v/>
      </c>
      <c r="K39" s="204" t="str">
        <f>IF(ISBLANK(BP_Annexe1C_NonNumeraires!K40),"",BP_Annexe1C_NonNumeraires!K40)</f>
        <v/>
      </c>
      <c r="L39" s="198" t="str">
        <f>IF(ISBLANK(BP_Annexe1C_NonNumeraires!L40),"",BP_Annexe1C_NonNumeraires!L40)</f>
        <v/>
      </c>
      <c r="M39" s="196" t="str">
        <f>IF(ISBLANK(BP_Annexe1C_NonNumeraires!M40),"",BP_Annexe1C_NonNumeraires!M40)</f>
        <v/>
      </c>
      <c r="N39" s="199" t="str">
        <f>IF(ISBLANK(BP_Annexe1C_NonNumeraires!N40),"",BP_Annexe1C_NonNumeraires!N40)</f>
        <v/>
      </c>
      <c r="O39" s="696" t="str">
        <f>IF(ISBLANK(BP_Annexe1C_NonNumeraires!O40),"",BP_Annexe1C_NonNumeraires!O40)</f>
        <v/>
      </c>
      <c r="P39" s="1414" t="str">
        <f>IF(ISBLANK(BP_Annexe1C_NonNumeraires!P40),"",BP_Annexe1C_NonNumeraires!P40)</f>
        <v/>
      </c>
      <c r="Q39" s="136"/>
      <c r="R39" s="1803"/>
      <c r="S39" s="1804"/>
      <c r="T39" s="1071"/>
      <c r="U39" s="1103"/>
      <c r="V39" s="1300" t="str">
        <f t="shared" si="3"/>
        <v/>
      </c>
      <c r="W39" s="710"/>
      <c r="X39" s="1302" t="str">
        <f t="shared" si="2"/>
        <v/>
      </c>
      <c r="Y39" s="1442"/>
      <c r="Z39" s="2272"/>
      <c r="AA39" s="89"/>
      <c r="AB39" s="89"/>
      <c r="AC39" s="89"/>
    </row>
    <row r="40" spans="1:29" x14ac:dyDescent="0.25">
      <c r="A40" s="2167" t="s">
        <v>92</v>
      </c>
      <c r="B40" s="2167"/>
      <c r="C40" s="2167"/>
      <c r="D40" s="2168"/>
      <c r="E40" s="2168"/>
      <c r="F40" s="100">
        <f>IF(ISBLANK(BP_Annexe1C_NonNumeraires!F41),"",BP_Annexe1C_NonNumeraires!F41)</f>
        <v>0</v>
      </c>
      <c r="G40" s="996">
        <f>IF(ISBLANK(BP_Annexe1C_NonNumeraires!G41),"",BP_Annexe1C_NonNumeraires!G41)</f>
        <v>0</v>
      </c>
      <c r="H40" s="101">
        <f>IF(ISBLANK(BP_Annexe1C_NonNumeraires!H41),"",BP_Annexe1C_NonNumeraires!H41)</f>
        <v>0</v>
      </c>
      <c r="I40" s="117">
        <f>IF(ISBLANK(BP_Annexe1C_NonNumeraires!I41),"",BP_Annexe1C_NonNumeraires!I41)</f>
        <v>0</v>
      </c>
      <c r="J40" s="112">
        <f>IF(ISBLANK(BP_Annexe1C_NonNumeraires!J41),"",BP_Annexe1C_NonNumeraires!J41)</f>
        <v>0</v>
      </c>
      <c r="K40" s="114">
        <f>IF(ISBLANK(BP_Annexe1C_NonNumeraires!K41),"",BP_Annexe1C_NonNumeraires!K41)</f>
        <v>0</v>
      </c>
      <c r="L40" s="117">
        <f>IF(ISBLANK(BP_Annexe1C_NonNumeraires!L41),"",BP_Annexe1C_NonNumeraires!L41)</f>
        <v>0</v>
      </c>
      <c r="M40" s="112">
        <f>IF(ISBLANK(BP_Annexe1C_NonNumeraires!M41),"",BP_Annexe1C_NonNumeraires!M41)</f>
        <v>0</v>
      </c>
      <c r="N40" s="101">
        <f>IF(ISBLANK(BP_Annexe1C_NonNumeraires!N41),"",BP_Annexe1C_NonNumeraires!N41)</f>
        <v>0</v>
      </c>
      <c r="O40" s="178"/>
      <c r="P40" s="1402"/>
      <c r="Q40" s="136"/>
      <c r="S40" s="266"/>
      <c r="T40" s="265"/>
      <c r="U40" s="2185" t="s">
        <v>125</v>
      </c>
      <c r="V40" s="1812"/>
      <c r="W40" s="101">
        <f>SUM(W30:W39)</f>
        <v>0</v>
      </c>
      <c r="X40" s="1417"/>
      <c r="Y40" s="1416"/>
      <c r="Z40" s="1415"/>
      <c r="AA40" s="89"/>
      <c r="AC40" s="89"/>
    </row>
    <row r="41" spans="1:29" x14ac:dyDescent="0.25">
      <c r="A41" s="2178" t="s">
        <v>91</v>
      </c>
      <c r="B41" s="2178"/>
      <c r="C41" s="2178"/>
      <c r="D41" s="2179"/>
      <c r="E41" s="2180"/>
      <c r="F41" s="151">
        <f>IF(ISBLANK(BP_Annexe1C_NonNumeraires!F42),"",BP_Annexe1C_NonNumeraires!F42)</f>
        <v>0</v>
      </c>
      <c r="G41" s="151">
        <f>IF(ISBLANK(BP_Annexe1C_NonNumeraires!G42),"",BP_Annexe1C_NonNumeraires!G42)</f>
        <v>0</v>
      </c>
      <c r="H41" s="151">
        <f>IF(ISBLANK(BP_Annexe1C_NonNumeraires!H42),"",BP_Annexe1C_NonNumeraires!H42)</f>
        <v>0</v>
      </c>
      <c r="I41" s="152">
        <f>IF(ISBLANK(BP_Annexe1C_NonNumeraires!I42),"",BP_Annexe1C_NonNumeraires!I42)</f>
        <v>0</v>
      </c>
      <c r="J41" s="153">
        <f>IF(ISBLANK(BP_Annexe1C_NonNumeraires!J42),"",BP_Annexe1C_NonNumeraires!J42)</f>
        <v>0</v>
      </c>
      <c r="K41" s="154">
        <f>IF(ISBLANK(BP_Annexe1C_NonNumeraires!K42),"",BP_Annexe1C_NonNumeraires!K42)</f>
        <v>0</v>
      </c>
      <c r="L41" s="152">
        <f>IF(ISBLANK(BP_Annexe1C_NonNumeraires!L42),"",BP_Annexe1C_NonNumeraires!L42)</f>
        <v>0</v>
      </c>
      <c r="M41" s="153">
        <f>IF(ISBLANK(BP_Annexe1C_NonNumeraires!M42),"",BP_Annexe1C_NonNumeraires!M42)</f>
        <v>0</v>
      </c>
      <c r="N41" s="172"/>
      <c r="O41" s="1851">
        <f>IF(ISBLANK(BP_Annexe1C_NonNumeraires!O42),"",BP_Annexe1C_NonNumeraires!O42)</f>
        <v>0</v>
      </c>
      <c r="P41" s="1408"/>
      <c r="Q41" s="136"/>
      <c r="R41" s="130"/>
      <c r="S41" s="130"/>
      <c r="T41" s="130"/>
      <c r="U41" s="130"/>
      <c r="V41" s="2186" t="s">
        <v>126</v>
      </c>
      <c r="W41" s="2187"/>
      <c r="X41" s="2156">
        <f>SUM(X30:X39)</f>
        <v>0</v>
      </c>
      <c r="Y41" s="1419"/>
      <c r="AA41" s="89"/>
      <c r="AB41" s="89"/>
      <c r="AC41" s="89"/>
    </row>
    <row r="42" spans="1:29" ht="15" customHeight="1" x14ac:dyDescent="0.25">
      <c r="A42" s="2212" t="s">
        <v>98</v>
      </c>
      <c r="B42" s="2212"/>
      <c r="C42" s="2212"/>
      <c r="D42" s="2212"/>
      <c r="E42" s="2212"/>
      <c r="F42" s="1789">
        <f>IF(ISBLANK(BP_Annexe1C_NonNumeraires!F43),"",BP_Annexe1C_NonNumeraires!F43)</f>
        <v>0</v>
      </c>
      <c r="G42" s="1791"/>
      <c r="H42" s="1805">
        <f>IF(ISBLANK(BP_Annexe1C_NonNumeraires!H43),"",BP_Annexe1C_NonNumeraires!H43)</f>
        <v>0</v>
      </c>
      <c r="I42" s="1806" t="str">
        <f>IF(ISBLANK(BP_Annexe1C_NonNumeraires!I43),"",BP_Annexe1C_NonNumeraires!I43)</f>
        <v/>
      </c>
      <c r="J42" s="1807" t="str">
        <f>IF(ISBLANK(BP_Annexe1C_NonNumeraires!J43),"",BP_Annexe1C_NonNumeraires!J43)</f>
        <v/>
      </c>
      <c r="K42" s="1805">
        <f>IF(ISBLANK(BP_Annexe1C_NonNumeraires!K43),"",BP_Annexe1C_NonNumeraires!K43)</f>
        <v>0</v>
      </c>
      <c r="L42" s="1806"/>
      <c r="M42" s="1807" t="str">
        <f>IF(ISBLANK(BP_Annexe1C_NonNumeraires!M43),"",BP_Annexe1C_NonNumeraires!M43)</f>
        <v/>
      </c>
      <c r="N42" s="172"/>
      <c r="O42" s="1852" t="str">
        <f>IF(ISBLANK(BP_Annexe1C_NonNumeraires!O43),"",BP_Annexe1C_NonNumeraires!O43)</f>
        <v/>
      </c>
      <c r="P42" s="1408"/>
      <c r="R42" s="130"/>
      <c r="S42" s="130"/>
      <c r="T42" s="130"/>
      <c r="U42" s="130"/>
      <c r="V42" s="2186"/>
      <c r="W42" s="2187"/>
      <c r="X42" s="2157"/>
      <c r="Y42" s="1419"/>
      <c r="AC42" s="89"/>
    </row>
    <row r="43" spans="1:29" ht="15" customHeight="1" thickBot="1" x14ac:dyDescent="0.25">
      <c r="A43" s="174"/>
      <c r="B43" s="174"/>
      <c r="C43" s="174"/>
      <c r="D43" s="174"/>
      <c r="E43" s="174"/>
      <c r="F43" s="174"/>
      <c r="G43" s="995"/>
      <c r="H43" s="174"/>
      <c r="I43" s="174"/>
      <c r="J43" s="174"/>
      <c r="K43" s="174"/>
      <c r="L43" s="341"/>
      <c r="M43" s="174"/>
      <c r="N43" s="174"/>
      <c r="O43" s="2222" t="s">
        <v>550</v>
      </c>
      <c r="P43" s="2222"/>
      <c r="Q43" s="132"/>
      <c r="R43" s="219"/>
      <c r="S43" s="219"/>
      <c r="T43" s="219"/>
      <c r="U43" s="219"/>
      <c r="V43" s="219"/>
      <c r="W43" s="219"/>
      <c r="X43" s="2203" t="s">
        <v>550</v>
      </c>
      <c r="Y43" s="2203"/>
      <c r="AC43" s="89"/>
    </row>
    <row r="44" spans="1:29" ht="15" customHeight="1" x14ac:dyDescent="0.25">
      <c r="A44" s="170"/>
      <c r="B44" s="170"/>
      <c r="C44" s="170"/>
      <c r="D44" s="170"/>
      <c r="E44" s="172"/>
      <c r="F44" s="206"/>
      <c r="G44" s="206"/>
      <c r="H44" s="205"/>
      <c r="I44" s="207"/>
      <c r="J44" s="208"/>
      <c r="K44" s="208"/>
      <c r="L44" s="208"/>
      <c r="M44" s="208"/>
      <c r="N44" s="172"/>
      <c r="O44" s="2223">
        <f>IF(ISBLANK(BP_Annexe1C_NonNumeraires!O45),"",BP_Annexe1C_NonNumeraires!O45)</f>
        <v>0</v>
      </c>
      <c r="P44" s="2224" t="str">
        <f>IF(ISBLANK(BP_Annexe1C_NonNumeraires!P45),"",BP_Annexe1C_NonNumeraires!P45)</f>
        <v/>
      </c>
      <c r="R44" s="223"/>
      <c r="S44" s="223"/>
      <c r="T44" s="223"/>
      <c r="U44" s="223"/>
      <c r="V44" s="221"/>
      <c r="X44" s="1781">
        <f>SUMIF(Y12:Y21,"O",O12:W21)+SUMIF(Y30:Y39,"O",O30:W39)</f>
        <v>0</v>
      </c>
      <c r="Y44" s="1782" t="str">
        <f>IF(ISBLANK(BP_Annexe1C_NonNumeraires!Y45),"",BP_Annexe1C_NonNumeraires!Y45)</f>
        <v/>
      </c>
      <c r="AC44" s="89"/>
    </row>
    <row r="45" spans="1:29" ht="15" customHeight="1" thickBot="1" x14ac:dyDescent="0.3">
      <c r="A45" s="365" t="s">
        <v>76</v>
      </c>
      <c r="B45" s="170"/>
      <c r="C45" s="170"/>
      <c r="D45" s="170"/>
      <c r="E45" s="172"/>
      <c r="F45" s="1786" t="s">
        <v>85</v>
      </c>
      <c r="G45" s="1788"/>
      <c r="H45" s="1825" t="s">
        <v>114</v>
      </c>
      <c r="I45" s="1826"/>
      <c r="J45" s="1826"/>
      <c r="K45" s="1827" t="s">
        <v>82</v>
      </c>
      <c r="L45" s="1827"/>
      <c r="M45" s="1827"/>
      <c r="N45" s="172"/>
      <c r="O45" s="2225" t="str">
        <f>IF(ISBLANK(BP_Annexe1C_NonNumeraires!O46),"",BP_Annexe1C_NonNumeraires!O46)</f>
        <v/>
      </c>
      <c r="P45" s="2226" t="str">
        <f>IF(ISBLANK(BP_Annexe1C_NonNumeraires!P46),"",BP_Annexe1C_NonNumeraires!P46)</f>
        <v/>
      </c>
      <c r="R45" s="221"/>
      <c r="S45" s="223"/>
      <c r="T45" s="223"/>
      <c r="U45" s="223"/>
      <c r="V45" s="221"/>
      <c r="X45" s="1783" t="str">
        <f>IF(ISBLANK(BP_Annexe1C_NonNumeraires!X46),"",BP_Annexe1C_NonNumeraires!X46)</f>
        <v/>
      </c>
      <c r="Y45" s="1784" t="str">
        <f>IF(ISBLANK(BP_Annexe1C_NonNumeraires!Y46),"",BP_Annexe1C_NonNumeraires!Y46)</f>
        <v/>
      </c>
      <c r="AC45" s="89"/>
    </row>
    <row r="46" spans="1:29" ht="15" customHeight="1" x14ac:dyDescent="0.25">
      <c r="A46" s="170"/>
      <c r="B46" s="170"/>
      <c r="C46" s="170"/>
      <c r="D46" s="170"/>
      <c r="E46" s="172"/>
      <c r="F46" s="135" t="s">
        <v>86</v>
      </c>
      <c r="G46" s="994" t="s">
        <v>393</v>
      </c>
      <c r="H46" s="135" t="s">
        <v>71</v>
      </c>
      <c r="I46" s="176" t="s">
        <v>72</v>
      </c>
      <c r="J46" s="133" t="s">
        <v>73</v>
      </c>
      <c r="K46" s="201" t="s">
        <v>83</v>
      </c>
      <c r="L46" s="176" t="s">
        <v>84</v>
      </c>
      <c r="M46" s="338" t="s">
        <v>116</v>
      </c>
      <c r="N46" s="172"/>
      <c r="O46" s="172"/>
      <c r="P46" s="172"/>
      <c r="R46" s="223"/>
      <c r="S46" s="223"/>
      <c r="T46" s="223"/>
      <c r="U46" s="223"/>
      <c r="V46" s="221"/>
      <c r="Y46" s="221"/>
      <c r="AC46" s="89"/>
    </row>
    <row r="47" spans="1:29" ht="15" customHeight="1" thickBot="1" x14ac:dyDescent="0.3">
      <c r="A47" s="2260" t="s">
        <v>122</v>
      </c>
      <c r="B47" s="2260"/>
      <c r="C47" s="2260"/>
      <c r="D47" s="2260"/>
      <c r="E47" s="2260"/>
      <c r="F47" s="97">
        <f>IF(ISBLANK(BP_Annexe1C_NonNumeraires!F48),"",BP_Annexe1C_NonNumeraires!F48)</f>
        <v>0</v>
      </c>
      <c r="G47" s="998">
        <f>IF(ISBLANK(BP_Annexe1C_NonNumeraires!G48),"",BP_Annexe1C_NonNumeraires!G48)</f>
        <v>0</v>
      </c>
      <c r="H47" s="118">
        <f>IF(ISBLANK(BP_Annexe1C_NonNumeraires!H48),"",BP_Annexe1C_NonNumeraires!H48)</f>
        <v>0</v>
      </c>
      <c r="I47" s="119">
        <f>IF(ISBLANK(BP_Annexe1C_NonNumeraires!I48),"",BP_Annexe1C_NonNumeraires!I48)</f>
        <v>0</v>
      </c>
      <c r="J47" s="122">
        <f>IF(ISBLANK(BP_Annexe1C_NonNumeraires!J48),"",BP_Annexe1C_NonNumeraires!J48)</f>
        <v>0</v>
      </c>
      <c r="K47" s="118">
        <f>IF(ISBLANK(BP_Annexe1C_NonNumeraires!K48),"",BP_Annexe1C_NonNumeraires!K48)</f>
        <v>0</v>
      </c>
      <c r="L47" s="345">
        <f>IF(ISBLANK(BP_Annexe1C_NonNumeraires!L48),"",BP_Annexe1C_NonNumeraires!L48)</f>
        <v>0</v>
      </c>
      <c r="M47" s="123">
        <f>IF(ISBLANK(BP_Annexe1C_NonNumeraires!M48),"",BP_Annexe1C_NonNumeraires!M48)</f>
        <v>0</v>
      </c>
      <c r="N47" s="2158">
        <f>IF(ISBLANK(BP_Annexe1C_NonNumeraires!N48),"",BP_Annexe1C_NonNumeraires!N48)</f>
        <v>0</v>
      </c>
      <c r="O47" s="2159" t="str">
        <f>IF(ISBLANK(BP_Annexe1C_NonNumeraires!O48),"",BP_Annexe1C_NonNumeraires!O48)</f>
        <v/>
      </c>
      <c r="P47" s="1409"/>
      <c r="S47" s="266"/>
      <c r="T47" s="1814" t="s">
        <v>127</v>
      </c>
      <c r="U47" s="1814"/>
      <c r="V47" s="2261"/>
      <c r="W47" s="2158">
        <f t="shared" ref="W47" si="4">W22+W40</f>
        <v>0</v>
      </c>
      <c r="X47" s="2159"/>
      <c r="Y47" s="1418"/>
      <c r="AC47" s="89"/>
    </row>
    <row r="48" spans="1:29" ht="15" customHeight="1" x14ac:dyDescent="0.25">
      <c r="A48" s="2212" t="s">
        <v>93</v>
      </c>
      <c r="B48" s="2212"/>
      <c r="C48" s="2212"/>
      <c r="D48" s="2212"/>
      <c r="E48" s="2212"/>
      <c r="F48" s="154">
        <f>IF(ISBLANK(BP_Annexe1C_NonNumeraires!F49),"",BP_Annexe1C_NonNumeraires!F49)</f>
        <v>0</v>
      </c>
      <c r="G48" s="154">
        <f>IF(ISBLANK(BP_Annexe1C_NonNumeraires!G49),"",BP_Annexe1C_NonNumeraires!G49)</f>
        <v>0</v>
      </c>
      <c r="H48" s="154">
        <f>IF(ISBLANK(BP_Annexe1C_NonNumeraires!H49),"",BP_Annexe1C_NonNumeraires!H49)</f>
        <v>0</v>
      </c>
      <c r="I48" s="152">
        <f>IF(ISBLANK(BP_Annexe1C_NonNumeraires!I49),"",BP_Annexe1C_NonNumeraires!I49)</f>
        <v>0</v>
      </c>
      <c r="J48" s="155">
        <f>IF(ISBLANK(BP_Annexe1C_NonNumeraires!J49),"",BP_Annexe1C_NonNumeraires!J49)</f>
        <v>0</v>
      </c>
      <c r="K48" s="154">
        <f>IF(ISBLANK(BP_Annexe1C_NonNumeraires!K49),"",BP_Annexe1C_NonNumeraires!K49)</f>
        <v>0</v>
      </c>
      <c r="L48" s="157">
        <f>IF(ISBLANK(BP_Annexe1C_NonNumeraires!L49),"",BP_Annexe1C_NonNumeraires!L49)</f>
        <v>0</v>
      </c>
      <c r="M48" s="155">
        <f>IF(ISBLANK(BP_Annexe1C_NonNumeraires!M49),"",BP_Annexe1C_NonNumeraires!M49)</f>
        <v>0</v>
      </c>
      <c r="N48" s="2223">
        <f>IF(ISBLANK(BP_Annexe1C_NonNumeraires!N49),"",BP_Annexe1C_NonNumeraires!N49)</f>
        <v>0</v>
      </c>
      <c r="O48" s="2224" t="str">
        <f>IF(ISBLANK(BP_Annexe1C_NonNumeraires!O49),"",BP_Annexe1C_NonNumeraires!O49)</f>
        <v/>
      </c>
      <c r="P48" s="1410"/>
      <c r="S48" s="130"/>
      <c r="T48" s="1810" t="s">
        <v>128</v>
      </c>
      <c r="U48" s="1810"/>
      <c r="V48" s="2262"/>
      <c r="W48" s="2188">
        <f>X23+X41</f>
        <v>0</v>
      </c>
      <c r="X48" s="2189"/>
      <c r="Y48" s="1418"/>
      <c r="AC48" s="89"/>
    </row>
    <row r="49" spans="1:29" ht="15" customHeight="1" thickBot="1" x14ac:dyDescent="0.3">
      <c r="A49" s="2212" t="s">
        <v>94</v>
      </c>
      <c r="B49" s="2212"/>
      <c r="C49" s="2212"/>
      <c r="D49" s="2212"/>
      <c r="E49" s="2212"/>
      <c r="F49" s="1789">
        <f>IF(ISBLANK(BP_Annexe1C_NonNumeraires!F50),"",BP_Annexe1C_NonNumeraires!F50)</f>
        <v>0</v>
      </c>
      <c r="G49" s="1791"/>
      <c r="H49" s="1805">
        <f>IF(ISBLANK(BP_Annexe1C_NonNumeraires!H50),"",BP_Annexe1C_NonNumeraires!H50)</f>
        <v>0</v>
      </c>
      <c r="I49" s="1806" t="str">
        <f>IF(ISBLANK(BP_Annexe1C_NonNumeraires!I50),"",BP_Annexe1C_NonNumeraires!I50)</f>
        <v/>
      </c>
      <c r="J49" s="1807" t="str">
        <f>IF(ISBLANK(BP_Annexe1C_NonNumeraires!J50),"",BP_Annexe1C_NonNumeraires!J50)</f>
        <v/>
      </c>
      <c r="K49" s="1805">
        <f>IF(ISBLANK(BP_Annexe1C_NonNumeraires!K50),"",BP_Annexe1C_NonNumeraires!K50)</f>
        <v>0</v>
      </c>
      <c r="L49" s="1806"/>
      <c r="M49" s="1807" t="str">
        <f>IF(ISBLANK(BP_Annexe1C_NonNumeraires!M50),"",BP_Annexe1C_NonNumeraires!M50)</f>
        <v/>
      </c>
      <c r="N49" s="2225" t="str">
        <f>IF(ISBLANK(BP_Annexe1C_NonNumeraires!N50),"",BP_Annexe1C_NonNumeraires!N50)</f>
        <v/>
      </c>
      <c r="O49" s="2226" t="str">
        <f>IF(ISBLANK(BP_Annexe1C_NonNumeraires!O50),"",BP_Annexe1C_NonNumeraires!O50)</f>
        <v/>
      </c>
      <c r="P49" s="1410"/>
      <c r="R49" s="130"/>
      <c r="S49" s="130"/>
      <c r="T49" s="1810"/>
      <c r="U49" s="1810"/>
      <c r="V49" s="2262"/>
      <c r="W49" s="2190"/>
      <c r="X49" s="2191"/>
      <c r="Y49" s="1418"/>
      <c r="AC49" s="89"/>
    </row>
    <row r="53" spans="1:29" s="527" customFormat="1" ht="3.95" customHeight="1" x14ac:dyDescent="0.25">
      <c r="A53" s="1811"/>
      <c r="B53" s="1811"/>
      <c r="C53" s="1811"/>
      <c r="D53" s="1811"/>
      <c r="E53" s="1811"/>
      <c r="F53" s="1811"/>
      <c r="G53" s="1811"/>
      <c r="H53" s="1811"/>
      <c r="I53" s="1811"/>
      <c r="J53" s="1811"/>
      <c r="K53" s="1811"/>
      <c r="L53" s="1811"/>
      <c r="M53" s="1811"/>
      <c r="N53" s="1811"/>
      <c r="O53" s="1811"/>
      <c r="P53" s="1811"/>
      <c r="Q53" s="1811"/>
      <c r="R53" s="1811"/>
      <c r="S53" s="1811"/>
      <c r="T53" s="1811"/>
      <c r="U53" s="1811"/>
      <c r="V53" s="1811"/>
      <c r="W53" s="1811"/>
      <c r="X53" s="1811"/>
      <c r="Y53" s="1368"/>
      <c r="Z53" s="528"/>
      <c r="AA53" s="528"/>
      <c r="AB53" s="528"/>
      <c r="AC53" s="528"/>
    </row>
    <row r="54" spans="1:29" s="527" customFormat="1" ht="18.75" customHeight="1" x14ac:dyDescent="0.25">
      <c r="A54" s="1811" t="s">
        <v>242</v>
      </c>
      <c r="B54" s="1811"/>
      <c r="C54" s="1811"/>
      <c r="D54" s="1811"/>
      <c r="E54" s="1811"/>
      <c r="F54" s="1811"/>
      <c r="G54" s="1811"/>
      <c r="H54" s="1811"/>
      <c r="I54" s="1811"/>
      <c r="J54" s="1811"/>
      <c r="K54" s="1811"/>
      <c r="L54" s="1811"/>
      <c r="M54" s="1811"/>
      <c r="N54" s="1811"/>
      <c r="O54" s="1811"/>
      <c r="P54" s="1811"/>
      <c r="Q54" s="1811"/>
      <c r="R54" s="1811"/>
      <c r="S54" s="1811"/>
      <c r="T54" s="1811"/>
      <c r="U54" s="1811"/>
      <c r="V54" s="1811"/>
      <c r="W54" s="1811"/>
      <c r="X54" s="1811"/>
      <c r="Y54" s="1368"/>
      <c r="Z54" s="807"/>
      <c r="AA54" s="807"/>
      <c r="AB54" s="807"/>
      <c r="AC54" s="807"/>
    </row>
    <row r="55" spans="1:29" ht="15" customHeight="1" x14ac:dyDescent="0.25">
      <c r="A55" s="172"/>
      <c r="B55" s="699"/>
      <c r="C55" s="259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46"/>
      <c r="S55" s="218"/>
      <c r="T55" s="226"/>
      <c r="U55" s="221"/>
      <c r="V55" s="221"/>
      <c r="Z55" s="89"/>
      <c r="AA55" s="89"/>
      <c r="AB55" s="89"/>
      <c r="AC55" s="89"/>
    </row>
    <row r="56" spans="1:29" ht="31.5" customHeight="1" thickBot="1" x14ac:dyDescent="0.3">
      <c r="A56" s="2210" t="s">
        <v>397</v>
      </c>
      <c r="B56" s="2211"/>
      <c r="C56" s="2227" t="s">
        <v>110</v>
      </c>
      <c r="D56" s="2228"/>
      <c r="E56" s="2228"/>
      <c r="F56" s="2228"/>
      <c r="G56" s="2228"/>
      <c r="H56" s="2228"/>
      <c r="I56" s="2228"/>
      <c r="J56" s="2228"/>
      <c r="K56" s="2228"/>
      <c r="L56" s="2228"/>
      <c r="M56" s="2228"/>
      <c r="N56" s="2228"/>
      <c r="O56" s="2229"/>
      <c r="P56" s="1401"/>
      <c r="Q56" s="247"/>
      <c r="R56" s="2258" t="s">
        <v>397</v>
      </c>
      <c r="S56" s="2259"/>
      <c r="T56" s="2143" t="s">
        <v>374</v>
      </c>
      <c r="U56" s="2144"/>
      <c r="V56" s="2144"/>
      <c r="W56" s="2144"/>
      <c r="X56" s="2036"/>
      <c r="Y56" s="2144"/>
      <c r="Z56" s="2145"/>
      <c r="AA56" s="89"/>
      <c r="AC56" s="89"/>
    </row>
    <row r="57" spans="1:29" ht="15" customHeight="1" x14ac:dyDescent="0.25">
      <c r="A57" s="2169" t="s">
        <v>461</v>
      </c>
      <c r="B57" s="2170"/>
      <c r="C57" s="2246"/>
      <c r="D57" s="2013" t="s">
        <v>143</v>
      </c>
      <c r="E57" s="2013" t="s">
        <v>144</v>
      </c>
      <c r="F57" s="2234" t="s">
        <v>74</v>
      </c>
      <c r="G57" s="2235"/>
      <c r="H57" s="2235"/>
      <c r="I57" s="2235"/>
      <c r="J57" s="2235"/>
      <c r="K57" s="2235"/>
      <c r="L57" s="2235"/>
      <c r="M57" s="2235"/>
      <c r="N57" s="2235"/>
      <c r="O57" s="1692" t="s">
        <v>147</v>
      </c>
      <c r="P57" s="1372"/>
      <c r="Q57" s="247"/>
      <c r="R57" s="1836" t="s">
        <v>461</v>
      </c>
      <c r="S57" s="1837"/>
      <c r="T57" s="2192"/>
      <c r="U57" s="1808" t="s">
        <v>143</v>
      </c>
      <c r="V57" s="1808" t="s">
        <v>144</v>
      </c>
      <c r="W57" s="2183" t="s">
        <v>106</v>
      </c>
      <c r="X57" s="1822" t="s">
        <v>148</v>
      </c>
      <c r="Y57" s="2194" t="s">
        <v>118</v>
      </c>
      <c r="Z57" s="2091"/>
      <c r="AA57" s="89"/>
      <c r="AC57" s="89"/>
    </row>
    <row r="58" spans="1:29" ht="15" customHeight="1" x14ac:dyDescent="0.25">
      <c r="A58" s="2171"/>
      <c r="B58" s="2172"/>
      <c r="C58" s="2246"/>
      <c r="D58" s="2013"/>
      <c r="E58" s="2013"/>
      <c r="F58" s="2018" t="s">
        <v>85</v>
      </c>
      <c r="G58" s="2022"/>
      <c r="H58" s="2236" t="s">
        <v>114</v>
      </c>
      <c r="I58" s="2237"/>
      <c r="J58" s="2237"/>
      <c r="K58" s="2017" t="s">
        <v>82</v>
      </c>
      <c r="L58" s="2017"/>
      <c r="M58" s="2017"/>
      <c r="N58" s="2230" t="s">
        <v>68</v>
      </c>
      <c r="O58" s="1693"/>
      <c r="P58" s="1372"/>
      <c r="Q58" s="247"/>
      <c r="R58" s="1838"/>
      <c r="S58" s="1839"/>
      <c r="T58" s="2192"/>
      <c r="U58" s="1808"/>
      <c r="V58" s="1808"/>
      <c r="W58" s="2183"/>
      <c r="X58" s="1815"/>
      <c r="Y58" s="2195"/>
      <c r="Z58" s="2092"/>
      <c r="AA58" s="89"/>
      <c r="AC58" s="89"/>
    </row>
    <row r="59" spans="1:29" s="90" customFormat="1" x14ac:dyDescent="0.25">
      <c r="A59" s="2173"/>
      <c r="B59" s="2174"/>
      <c r="C59" s="2247"/>
      <c r="D59" s="2014"/>
      <c r="E59" s="2014"/>
      <c r="F59" s="244" t="s">
        <v>86</v>
      </c>
      <c r="G59" s="994" t="s">
        <v>393</v>
      </c>
      <c r="H59" s="244" t="s">
        <v>71</v>
      </c>
      <c r="I59" s="176" t="s">
        <v>72</v>
      </c>
      <c r="J59" s="243" t="s">
        <v>73</v>
      </c>
      <c r="K59" s="201" t="s">
        <v>83</v>
      </c>
      <c r="L59" s="176" t="s">
        <v>84</v>
      </c>
      <c r="M59" s="338" t="s">
        <v>116</v>
      </c>
      <c r="N59" s="2231"/>
      <c r="O59" s="1694"/>
      <c r="P59" s="1372"/>
      <c r="Q59" s="248"/>
      <c r="R59" s="1840"/>
      <c r="S59" s="1841"/>
      <c r="T59" s="2193"/>
      <c r="U59" s="1809"/>
      <c r="V59" s="1809"/>
      <c r="W59" s="2184"/>
      <c r="X59" s="1816"/>
      <c r="Y59" s="2196"/>
      <c r="Z59" s="2093"/>
    </row>
    <row r="60" spans="1:29" ht="23.25" customHeight="1" x14ac:dyDescent="0.25">
      <c r="A60" s="2163" t="str">
        <f>IF(ISBLANK(BP_Annexe1C_NonNumeraires!A60),"",BP_Annexe1C_NonNumeraires!A60)</f>
        <v/>
      </c>
      <c r="B60" s="2164" t="str">
        <f>IF(ISBLANK(BP_Annexe1C_NonNumeraires!B60),"",BP_Annexe1C_NonNumeraires!B60)</f>
        <v/>
      </c>
      <c r="C60" s="342" t="str">
        <f>IF(ISBLANK(BP_Annexe1C_NonNumeraires!C61),"",BP_Annexe1C_NonNumeraires!C61)</f>
        <v/>
      </c>
      <c r="D60" s="209" t="str">
        <f>IF(ISBLANK(BP_Annexe1C_NonNumeraires!D60),"",BP_Annexe1C_NonNumeraires!D60)</f>
        <v/>
      </c>
      <c r="E60" s="209" t="str">
        <f>IF(ISBLANK(BP_Annexe1C_NonNumeraires!E60),"",BP_Annexe1C_NonNumeraires!E60)</f>
        <v/>
      </c>
      <c r="F60" s="180" t="str">
        <f>IF(ISBLANK(BP_Annexe1C_NonNumeraires!F60),"",BP_Annexe1C_NonNumeraires!F60)</f>
        <v/>
      </c>
      <c r="G60" s="183" t="str">
        <f>IF(ISBLANK(BP_Annexe1C_NonNumeraires!G60),"",BP_Annexe1C_NonNumeraires!G60)</f>
        <v/>
      </c>
      <c r="H60" s="183" t="str">
        <f>IF(ISBLANK(BP_Annexe1C_NonNumeraires!H60),"",BP_Annexe1C_NonNumeraires!H60)</f>
        <v/>
      </c>
      <c r="I60" s="184" t="str">
        <f>IF(ISBLANK(BP_Annexe1C_NonNumeraires!I60),"",BP_Annexe1C_NonNumeraires!I60)</f>
        <v/>
      </c>
      <c r="J60" s="182" t="str">
        <f>IF(ISBLANK(BP_Annexe1C_NonNumeraires!J60),"",BP_Annexe1C_NonNumeraires!J60)</f>
        <v/>
      </c>
      <c r="K60" s="202" t="str">
        <f>IF(ISBLANK(BP_Annexe1C_NonNumeraires!K60),"",BP_Annexe1C_NonNumeraires!K60)</f>
        <v/>
      </c>
      <c r="L60" s="184" t="str">
        <f>IF(ISBLANK(BP_Annexe1C_NonNumeraires!L60),"",BP_Annexe1C_NonNumeraires!L60)</f>
        <v/>
      </c>
      <c r="M60" s="182" t="str">
        <f>IF(ISBLANK(BP_Annexe1C_NonNumeraires!M60),"",BP_Annexe1C_NonNumeraires!M60)</f>
        <v/>
      </c>
      <c r="N60" s="185" t="str">
        <f>IF(ISBLANK(BP_Annexe1C_NonNumeraires!N60),"",BP_Annexe1C_NonNumeraires!N60)</f>
        <v/>
      </c>
      <c r="O60" s="707" t="str">
        <f>IF(ISBLANK(BP_Annexe1C_NonNumeraires!O60),"",BP_Annexe1C_NonNumeraires!O60)</f>
        <v/>
      </c>
      <c r="P60" s="1411"/>
      <c r="Q60" s="247"/>
      <c r="R60" s="1801"/>
      <c r="S60" s="1802"/>
      <c r="T60" s="1078"/>
      <c r="U60" s="1102"/>
      <c r="V60" s="1356" t="str">
        <f>IF(ISBLANK(U60),"",U60/$Z$5)</f>
        <v/>
      </c>
      <c r="W60" s="709"/>
      <c r="X60" s="1301" t="str">
        <f t="shared" ref="X60:X69" si="5">IF(ISBLANK(W60),"",ROUNDUP(V60*W60,2))</f>
        <v/>
      </c>
      <c r="Y60" s="2197"/>
      <c r="Z60" s="2198"/>
      <c r="AA60" s="89"/>
      <c r="AB60" s="89"/>
      <c r="AC60" s="89"/>
    </row>
    <row r="61" spans="1:29" x14ac:dyDescent="0.25">
      <c r="A61" s="2161" t="str">
        <f>IF(ISBLANK(BP_Annexe1C_NonNumeraires!A61),"",BP_Annexe1C_NonNumeraires!A61)</f>
        <v/>
      </c>
      <c r="B61" s="2162" t="str">
        <f>IF(ISBLANK(BP_Annexe1C_NonNumeraires!B61),"",BP_Annexe1C_NonNumeraires!B61)</f>
        <v/>
      </c>
      <c r="C61" s="353" t="str">
        <f>IF(ISBLANK(BP_Annexe1C_NonNumeraires!C62),"",BP_Annexe1C_NonNumeraires!C62)</f>
        <v/>
      </c>
      <c r="D61" s="361" t="str">
        <f>IF(ISBLANK(BP_Annexe1C_NonNumeraires!D61),"",BP_Annexe1C_NonNumeraires!D61)</f>
        <v/>
      </c>
      <c r="E61" s="361" t="str">
        <f>IF(ISBLANK(BP_Annexe1C_NonNumeraires!E61),"",BP_Annexe1C_NonNumeraires!E61)</f>
        <v/>
      </c>
      <c r="F61" s="355" t="str">
        <f>IF(ISBLANK(BP_Annexe1C_NonNumeraires!F61),"",BP_Annexe1C_NonNumeraires!F61)</f>
        <v/>
      </c>
      <c r="G61" s="356" t="str">
        <f>IF(ISBLANK(BP_Annexe1C_NonNumeraires!G61),"",BP_Annexe1C_NonNumeraires!G61)</f>
        <v/>
      </c>
      <c r="H61" s="356" t="str">
        <f>IF(ISBLANK(BP_Annexe1C_NonNumeraires!H61),"",BP_Annexe1C_NonNumeraires!H61)</f>
        <v/>
      </c>
      <c r="I61" s="357" t="str">
        <f>IF(ISBLANK(BP_Annexe1C_NonNumeraires!I61),"",BP_Annexe1C_NonNumeraires!I61)</f>
        <v/>
      </c>
      <c r="J61" s="358" t="str">
        <f>IF(ISBLANK(BP_Annexe1C_NonNumeraires!J61),"",BP_Annexe1C_NonNumeraires!J61)</f>
        <v/>
      </c>
      <c r="K61" s="359" t="str">
        <f>IF(ISBLANK(BP_Annexe1C_NonNumeraires!K61),"",BP_Annexe1C_NonNumeraires!K61)</f>
        <v/>
      </c>
      <c r="L61" s="357" t="str">
        <f>IF(ISBLANK(BP_Annexe1C_NonNumeraires!L61),"",BP_Annexe1C_NonNumeraires!L61)</f>
        <v/>
      </c>
      <c r="M61" s="358" t="str">
        <f>IF(ISBLANK(BP_Annexe1C_NonNumeraires!M61),"",BP_Annexe1C_NonNumeraires!M61)</f>
        <v/>
      </c>
      <c r="N61" s="360" t="str">
        <f>IF(ISBLANK(BP_Annexe1C_NonNumeraires!N61),"",BP_Annexe1C_NonNumeraires!N61)</f>
        <v/>
      </c>
      <c r="O61" s="708" t="str">
        <f>IF(ISBLANK(BP_Annexe1C_NonNumeraires!O61),"",BP_Annexe1C_NonNumeraires!O61)</f>
        <v/>
      </c>
      <c r="P61" s="1411"/>
      <c r="Q61" s="247"/>
      <c r="R61" s="1803"/>
      <c r="S61" s="1804"/>
      <c r="T61" s="1079"/>
      <c r="U61" s="1103"/>
      <c r="V61" s="1357" t="str">
        <f t="shared" ref="V61:V69" si="6">IF(ISBLANK(U61),"",U61/$Z$5)</f>
        <v/>
      </c>
      <c r="W61" s="710"/>
      <c r="X61" s="1302" t="str">
        <f t="shared" si="5"/>
        <v/>
      </c>
      <c r="Y61" s="2199"/>
      <c r="Z61" s="2200"/>
      <c r="AA61" s="89"/>
      <c r="AB61" s="89"/>
      <c r="AC61" s="89"/>
    </row>
    <row r="62" spans="1:29" ht="11.1" customHeight="1" x14ac:dyDescent="0.25">
      <c r="A62" s="2161" t="str">
        <f>IF(ISBLANK(BP_Annexe1C_NonNumeraires!A62),"",BP_Annexe1C_NonNumeraires!A62)</f>
        <v/>
      </c>
      <c r="B62" s="2162" t="str">
        <f>IF(ISBLANK(BP_Annexe1C_NonNumeraires!B62),"",BP_Annexe1C_NonNumeraires!B62)</f>
        <v/>
      </c>
      <c r="C62" s="353" t="str">
        <f>IF(ISBLANK(BP_Annexe1C_NonNumeraires!C63),"",BP_Annexe1C_NonNumeraires!C63)</f>
        <v/>
      </c>
      <c r="D62" s="361" t="str">
        <f>IF(ISBLANK(BP_Annexe1C_NonNumeraires!D62),"",BP_Annexe1C_NonNumeraires!D62)</f>
        <v/>
      </c>
      <c r="E62" s="361" t="str">
        <f>IF(ISBLANK(BP_Annexe1C_NonNumeraires!E62),"",BP_Annexe1C_NonNumeraires!E62)</f>
        <v/>
      </c>
      <c r="F62" s="355" t="str">
        <f>IF(ISBLANK(BP_Annexe1C_NonNumeraires!F62),"",BP_Annexe1C_NonNumeraires!F62)</f>
        <v/>
      </c>
      <c r="G62" s="356" t="str">
        <f>IF(ISBLANK(BP_Annexe1C_NonNumeraires!G62),"",BP_Annexe1C_NonNumeraires!G62)</f>
        <v/>
      </c>
      <c r="H62" s="356" t="str">
        <f>IF(ISBLANK(BP_Annexe1C_NonNumeraires!H62),"",BP_Annexe1C_NonNumeraires!H62)</f>
        <v/>
      </c>
      <c r="I62" s="357" t="str">
        <f>IF(ISBLANK(BP_Annexe1C_NonNumeraires!I62),"",BP_Annexe1C_NonNumeraires!I62)</f>
        <v/>
      </c>
      <c r="J62" s="358" t="str">
        <f>IF(ISBLANK(BP_Annexe1C_NonNumeraires!J62),"",BP_Annexe1C_NonNumeraires!J62)</f>
        <v/>
      </c>
      <c r="K62" s="359" t="str">
        <f>IF(ISBLANK(BP_Annexe1C_NonNumeraires!K62),"",BP_Annexe1C_NonNumeraires!K62)</f>
        <v/>
      </c>
      <c r="L62" s="357" t="str">
        <f>IF(ISBLANK(BP_Annexe1C_NonNumeraires!L62),"",BP_Annexe1C_NonNumeraires!L62)</f>
        <v/>
      </c>
      <c r="M62" s="358" t="str">
        <f>IF(ISBLANK(BP_Annexe1C_NonNumeraires!M62),"",BP_Annexe1C_NonNumeraires!M62)</f>
        <v/>
      </c>
      <c r="N62" s="360" t="str">
        <f>IF(ISBLANK(BP_Annexe1C_NonNumeraires!N62),"",BP_Annexe1C_NonNumeraires!N62)</f>
        <v/>
      </c>
      <c r="O62" s="708" t="str">
        <f>IF(ISBLANK(BP_Annexe1C_NonNumeraires!O62),"",BP_Annexe1C_NonNumeraires!O62)</f>
        <v/>
      </c>
      <c r="P62" s="1411"/>
      <c r="Q62" s="247"/>
      <c r="R62" s="1803"/>
      <c r="S62" s="1804"/>
      <c r="T62" s="1079"/>
      <c r="U62" s="1103"/>
      <c r="V62" s="1357" t="str">
        <f t="shared" si="6"/>
        <v/>
      </c>
      <c r="W62" s="710"/>
      <c r="X62" s="1302" t="str">
        <f t="shared" si="5"/>
        <v/>
      </c>
      <c r="Y62" s="2199"/>
      <c r="Z62" s="2200"/>
      <c r="AA62" s="89"/>
      <c r="AB62" s="89"/>
      <c r="AC62" s="89"/>
    </row>
    <row r="63" spans="1:29" ht="11.1" customHeight="1" x14ac:dyDescent="0.25">
      <c r="A63" s="2161" t="str">
        <f>IF(ISBLANK(BP_Annexe1C_NonNumeraires!A63),"",BP_Annexe1C_NonNumeraires!A63)</f>
        <v/>
      </c>
      <c r="B63" s="2162" t="str">
        <f>IF(ISBLANK(BP_Annexe1C_NonNumeraires!B63),"",BP_Annexe1C_NonNumeraires!B63)</f>
        <v/>
      </c>
      <c r="C63" s="353" t="str">
        <f>IF(ISBLANK(BP_Annexe1C_NonNumeraires!C64),"",BP_Annexe1C_NonNumeraires!C64)</f>
        <v/>
      </c>
      <c r="D63" s="361" t="str">
        <f>IF(ISBLANK(BP_Annexe1C_NonNumeraires!D63),"",BP_Annexe1C_NonNumeraires!D63)</f>
        <v/>
      </c>
      <c r="E63" s="361" t="str">
        <f>IF(ISBLANK(BP_Annexe1C_NonNumeraires!E63),"",BP_Annexe1C_NonNumeraires!E63)</f>
        <v/>
      </c>
      <c r="F63" s="355" t="str">
        <f>IF(ISBLANK(BP_Annexe1C_NonNumeraires!F63),"",BP_Annexe1C_NonNumeraires!F63)</f>
        <v/>
      </c>
      <c r="G63" s="356" t="str">
        <f>IF(ISBLANK(BP_Annexe1C_NonNumeraires!G63),"",BP_Annexe1C_NonNumeraires!G63)</f>
        <v/>
      </c>
      <c r="H63" s="356" t="str">
        <f>IF(ISBLANK(BP_Annexe1C_NonNumeraires!H63),"",BP_Annexe1C_NonNumeraires!H63)</f>
        <v/>
      </c>
      <c r="I63" s="357" t="str">
        <f>IF(ISBLANK(BP_Annexe1C_NonNumeraires!I63),"",BP_Annexe1C_NonNumeraires!I63)</f>
        <v/>
      </c>
      <c r="J63" s="358" t="str">
        <f>IF(ISBLANK(BP_Annexe1C_NonNumeraires!J63),"",BP_Annexe1C_NonNumeraires!J63)</f>
        <v/>
      </c>
      <c r="K63" s="359" t="str">
        <f>IF(ISBLANK(BP_Annexe1C_NonNumeraires!K63),"",BP_Annexe1C_NonNumeraires!K63)</f>
        <v/>
      </c>
      <c r="L63" s="357" t="str">
        <f>IF(ISBLANK(BP_Annexe1C_NonNumeraires!L63),"",BP_Annexe1C_NonNumeraires!L63)</f>
        <v/>
      </c>
      <c r="M63" s="358" t="str">
        <f>IF(ISBLANK(BP_Annexe1C_NonNumeraires!M63),"",BP_Annexe1C_NonNumeraires!M63)</f>
        <v/>
      </c>
      <c r="N63" s="360" t="str">
        <f>IF(ISBLANK(BP_Annexe1C_NonNumeraires!N63),"",BP_Annexe1C_NonNumeraires!N63)</f>
        <v/>
      </c>
      <c r="O63" s="708" t="str">
        <f>IF(ISBLANK(BP_Annexe1C_NonNumeraires!O63),"",BP_Annexe1C_NonNumeraires!O63)</f>
        <v/>
      </c>
      <c r="P63" s="1411"/>
      <c r="Q63" s="247"/>
      <c r="R63" s="1803"/>
      <c r="S63" s="1804"/>
      <c r="T63" s="1079"/>
      <c r="U63" s="1103"/>
      <c r="V63" s="1357" t="str">
        <f t="shared" si="6"/>
        <v/>
      </c>
      <c r="W63" s="710"/>
      <c r="X63" s="1302" t="str">
        <f t="shared" si="5"/>
        <v/>
      </c>
      <c r="Y63" s="2199"/>
      <c r="Z63" s="2200"/>
      <c r="AA63" s="89"/>
      <c r="AB63" s="89"/>
      <c r="AC63" s="89"/>
    </row>
    <row r="64" spans="1:29" ht="11.1" customHeight="1" x14ac:dyDescent="0.25">
      <c r="A64" s="2161" t="str">
        <f>IF(ISBLANK(BP_Annexe1C_NonNumeraires!A64),"",BP_Annexe1C_NonNumeraires!A64)</f>
        <v/>
      </c>
      <c r="B64" s="2162" t="str">
        <f>IF(ISBLANK(BP_Annexe1C_NonNumeraires!B64),"",BP_Annexe1C_NonNumeraires!B64)</f>
        <v/>
      </c>
      <c r="C64" s="353" t="str">
        <f>IF(ISBLANK(BP_Annexe1C_NonNumeraires!C65),"",BP_Annexe1C_NonNumeraires!C65)</f>
        <v/>
      </c>
      <c r="D64" s="361" t="str">
        <f>IF(ISBLANK(BP_Annexe1C_NonNumeraires!D64),"",BP_Annexe1C_NonNumeraires!D64)</f>
        <v/>
      </c>
      <c r="E64" s="361" t="str">
        <f>IF(ISBLANK(BP_Annexe1C_NonNumeraires!E64),"",BP_Annexe1C_NonNumeraires!E64)</f>
        <v/>
      </c>
      <c r="F64" s="355" t="str">
        <f>IF(ISBLANK(BP_Annexe1C_NonNumeraires!F64),"",BP_Annexe1C_NonNumeraires!F64)</f>
        <v/>
      </c>
      <c r="G64" s="356" t="str">
        <f>IF(ISBLANK(BP_Annexe1C_NonNumeraires!G64),"",BP_Annexe1C_NonNumeraires!G64)</f>
        <v/>
      </c>
      <c r="H64" s="356" t="str">
        <f>IF(ISBLANK(BP_Annexe1C_NonNumeraires!H64),"",BP_Annexe1C_NonNumeraires!H64)</f>
        <v/>
      </c>
      <c r="I64" s="357" t="str">
        <f>IF(ISBLANK(BP_Annexe1C_NonNumeraires!I64),"",BP_Annexe1C_NonNumeraires!I64)</f>
        <v/>
      </c>
      <c r="J64" s="358" t="str">
        <f>IF(ISBLANK(BP_Annexe1C_NonNumeraires!J64),"",BP_Annexe1C_NonNumeraires!J64)</f>
        <v/>
      </c>
      <c r="K64" s="359" t="str">
        <f>IF(ISBLANK(BP_Annexe1C_NonNumeraires!K64),"",BP_Annexe1C_NonNumeraires!K64)</f>
        <v/>
      </c>
      <c r="L64" s="357" t="str">
        <f>IF(ISBLANK(BP_Annexe1C_NonNumeraires!L64),"",BP_Annexe1C_NonNumeraires!L64)</f>
        <v/>
      </c>
      <c r="M64" s="358" t="str">
        <f>IF(ISBLANK(BP_Annexe1C_NonNumeraires!M64),"",BP_Annexe1C_NonNumeraires!M64)</f>
        <v/>
      </c>
      <c r="N64" s="360" t="str">
        <f>IF(ISBLANK(BP_Annexe1C_NonNumeraires!N64),"",BP_Annexe1C_NonNumeraires!N64)</f>
        <v/>
      </c>
      <c r="O64" s="708" t="str">
        <f>IF(ISBLANK(BP_Annexe1C_NonNumeraires!O64),"",BP_Annexe1C_NonNumeraires!O64)</f>
        <v/>
      </c>
      <c r="P64" s="1411"/>
      <c r="Q64" s="247"/>
      <c r="R64" s="1803"/>
      <c r="S64" s="1804"/>
      <c r="T64" s="1079"/>
      <c r="U64" s="1103"/>
      <c r="V64" s="1357" t="str">
        <f t="shared" si="6"/>
        <v/>
      </c>
      <c r="W64" s="710"/>
      <c r="X64" s="1302" t="str">
        <f t="shared" si="5"/>
        <v/>
      </c>
      <c r="Y64" s="2199"/>
      <c r="Z64" s="2200"/>
      <c r="AA64" s="89"/>
      <c r="AB64" s="89"/>
      <c r="AC64" s="89"/>
    </row>
    <row r="65" spans="1:29" ht="11.1" hidden="1" customHeight="1" x14ac:dyDescent="0.25">
      <c r="A65" s="2161" t="str">
        <f>IF(ISBLANK(BP_Annexe1C_NonNumeraires!A65),"",BP_Annexe1C_NonNumeraires!A65)</f>
        <v/>
      </c>
      <c r="B65" s="2162" t="str">
        <f>IF(ISBLANK(BP_Annexe1C_NonNumeraires!B65),"",BP_Annexe1C_NonNumeraires!B65)</f>
        <v/>
      </c>
      <c r="C65" s="1075" t="str">
        <f>IF(ISBLANK(BP_Annexe1C_NonNumeraires!C65),"",BP_Annexe1C_NonNumeraires!C65)</f>
        <v/>
      </c>
      <c r="D65" s="361" t="str">
        <f>IF(ISBLANK(BP_Annexe1C_NonNumeraires!D65),"",BP_Annexe1C_NonNumeraires!D65)</f>
        <v/>
      </c>
      <c r="E65" s="361" t="str">
        <f>IF(ISBLANK(BP_Annexe1C_NonNumeraires!E65),"",BP_Annexe1C_NonNumeraires!E65)</f>
        <v/>
      </c>
      <c r="F65" s="355" t="str">
        <f>IF(ISBLANK(BP_Annexe1C_NonNumeraires!F65),"",BP_Annexe1C_NonNumeraires!F65)</f>
        <v/>
      </c>
      <c r="G65" s="356" t="str">
        <f>IF(ISBLANK(BP_Annexe1C_NonNumeraires!G65),"",BP_Annexe1C_NonNumeraires!G65)</f>
        <v/>
      </c>
      <c r="H65" s="356" t="str">
        <f>IF(ISBLANK(BP_Annexe1C_NonNumeraires!H65),"",BP_Annexe1C_NonNumeraires!H65)</f>
        <v/>
      </c>
      <c r="I65" s="357" t="str">
        <f>IF(ISBLANK(BP_Annexe1C_NonNumeraires!I65),"",BP_Annexe1C_NonNumeraires!I65)</f>
        <v/>
      </c>
      <c r="J65" s="358" t="str">
        <f>IF(ISBLANK(BP_Annexe1C_NonNumeraires!J65),"",BP_Annexe1C_NonNumeraires!J65)</f>
        <v/>
      </c>
      <c r="K65" s="359" t="str">
        <f>IF(ISBLANK(BP_Annexe1C_NonNumeraires!K65),"",BP_Annexe1C_NonNumeraires!K65)</f>
        <v/>
      </c>
      <c r="L65" s="357" t="str">
        <f>IF(ISBLANK(BP_Annexe1C_NonNumeraires!L65),"",BP_Annexe1C_NonNumeraires!L65)</f>
        <v/>
      </c>
      <c r="M65" s="358" t="str">
        <f>IF(ISBLANK(BP_Annexe1C_NonNumeraires!M65),"",BP_Annexe1C_NonNumeraires!M65)</f>
        <v/>
      </c>
      <c r="N65" s="360" t="str">
        <f>IF(ISBLANK(BP_Annexe1C_NonNumeraires!N65),"",BP_Annexe1C_NonNumeraires!N65)</f>
        <v/>
      </c>
      <c r="O65" s="696" t="str">
        <f>IF(ISBLANK(BP_Annexe1C_NonNumeraires!O65),"",BP_Annexe1C_NonNumeraires!O65)</f>
        <v/>
      </c>
      <c r="P65" s="1412"/>
      <c r="Q65" s="247"/>
      <c r="R65" s="1803"/>
      <c r="S65" s="1804"/>
      <c r="T65" s="1079"/>
      <c r="U65" s="1103"/>
      <c r="V65" s="1357" t="str">
        <f t="shared" si="6"/>
        <v/>
      </c>
      <c r="W65" s="710"/>
      <c r="X65" s="1302" t="str">
        <f t="shared" si="5"/>
        <v/>
      </c>
      <c r="Y65" s="2199"/>
      <c r="Z65" s="2200"/>
      <c r="AA65" s="89"/>
      <c r="AB65" s="89"/>
      <c r="AC65" s="89"/>
    </row>
    <row r="66" spans="1:29" ht="11.1" hidden="1" customHeight="1" x14ac:dyDescent="0.25">
      <c r="A66" s="2161" t="str">
        <f>IF(ISBLANK(BP_Annexe1C_NonNumeraires!A66),"",BP_Annexe1C_NonNumeraires!A66)</f>
        <v/>
      </c>
      <c r="B66" s="2162" t="str">
        <f>IF(ISBLANK(BP_Annexe1C_NonNumeraires!B66),"",BP_Annexe1C_NonNumeraires!B66)</f>
        <v/>
      </c>
      <c r="C66" s="1076" t="str">
        <f>IF(ISBLANK(BP_Annexe1C_NonNumeraires!C66),"",BP_Annexe1C_NonNumeraires!C66)</f>
        <v/>
      </c>
      <c r="D66" s="211" t="str">
        <f>IF(ISBLANK(BP_Annexe1C_NonNumeraires!D66),"",BP_Annexe1C_NonNumeraires!D66)</f>
        <v/>
      </c>
      <c r="E66" s="211" t="str">
        <f>IF(ISBLANK(BP_Annexe1C_NonNumeraires!E66),"",BP_Annexe1C_NonNumeraires!E66)</f>
        <v/>
      </c>
      <c r="F66" s="187" t="str">
        <f>IF(ISBLANK(BP_Annexe1C_NonNumeraires!F66),"",BP_Annexe1C_NonNumeraires!F66)</f>
        <v/>
      </c>
      <c r="G66" s="190" t="str">
        <f>IF(ISBLANK(BP_Annexe1C_NonNumeraires!G66),"",BP_Annexe1C_NonNumeraires!G66)</f>
        <v/>
      </c>
      <c r="H66" s="190" t="str">
        <f>IF(ISBLANK(BP_Annexe1C_NonNumeraires!H66),"",BP_Annexe1C_NonNumeraires!H66)</f>
        <v/>
      </c>
      <c r="I66" s="191" t="str">
        <f>IF(ISBLANK(BP_Annexe1C_NonNumeraires!I66),"",BP_Annexe1C_NonNumeraires!I66)</f>
        <v/>
      </c>
      <c r="J66" s="189" t="str">
        <f>IF(ISBLANK(BP_Annexe1C_NonNumeraires!J66),"",BP_Annexe1C_NonNumeraires!J66)</f>
        <v/>
      </c>
      <c r="K66" s="203" t="str">
        <f>IF(ISBLANK(BP_Annexe1C_NonNumeraires!K66),"",BP_Annexe1C_NonNumeraires!K66)</f>
        <v/>
      </c>
      <c r="L66" s="191" t="str">
        <f>IF(ISBLANK(BP_Annexe1C_NonNumeraires!L66),"",BP_Annexe1C_NonNumeraires!L66)</f>
        <v/>
      </c>
      <c r="M66" s="189" t="str">
        <f>IF(ISBLANK(BP_Annexe1C_NonNumeraires!M66),"",BP_Annexe1C_NonNumeraires!M66)</f>
        <v/>
      </c>
      <c r="N66" s="192" t="str">
        <f>IF(ISBLANK(BP_Annexe1C_NonNumeraires!N66),"",BP_Annexe1C_NonNumeraires!N66)</f>
        <v/>
      </c>
      <c r="O66" s="696" t="str">
        <f>IF(ISBLANK(BP_Annexe1C_NonNumeraires!O66),"",BP_Annexe1C_NonNumeraires!O66)</f>
        <v/>
      </c>
      <c r="P66" s="1412"/>
      <c r="Q66" s="247"/>
      <c r="R66" s="1803"/>
      <c r="S66" s="1804"/>
      <c r="T66" s="1079"/>
      <c r="U66" s="1103"/>
      <c r="V66" s="1357" t="str">
        <f t="shared" si="6"/>
        <v/>
      </c>
      <c r="W66" s="710"/>
      <c r="X66" s="1302" t="str">
        <f t="shared" si="5"/>
        <v/>
      </c>
      <c r="Y66" s="2199"/>
      <c r="Z66" s="2200"/>
      <c r="AA66" s="89"/>
      <c r="AB66" s="89"/>
      <c r="AC66" s="89"/>
    </row>
    <row r="67" spans="1:29" ht="11.1" hidden="1" customHeight="1" x14ac:dyDescent="0.25">
      <c r="A67" s="2161" t="str">
        <f>IF(ISBLANK(BP_Annexe1C_NonNumeraires!A67),"",BP_Annexe1C_NonNumeraires!A67)</f>
        <v/>
      </c>
      <c r="B67" s="2162" t="str">
        <f>IF(ISBLANK(BP_Annexe1C_NonNumeraires!B67),"",BP_Annexe1C_NonNumeraires!B67)</f>
        <v/>
      </c>
      <c r="C67" s="1076" t="str">
        <f>IF(ISBLANK(BP_Annexe1C_NonNumeraires!C67),"",BP_Annexe1C_NonNumeraires!C67)</f>
        <v/>
      </c>
      <c r="D67" s="211" t="str">
        <f>IF(ISBLANK(BP_Annexe1C_NonNumeraires!D67),"",BP_Annexe1C_NonNumeraires!D67)</f>
        <v/>
      </c>
      <c r="E67" s="211" t="str">
        <f>IF(ISBLANK(BP_Annexe1C_NonNumeraires!E67),"",BP_Annexe1C_NonNumeraires!E67)</f>
        <v/>
      </c>
      <c r="F67" s="187" t="str">
        <f>IF(ISBLANK(BP_Annexe1C_NonNumeraires!F67),"",BP_Annexe1C_NonNumeraires!F67)</f>
        <v/>
      </c>
      <c r="G67" s="190" t="str">
        <f>IF(ISBLANK(BP_Annexe1C_NonNumeraires!G67),"",BP_Annexe1C_NonNumeraires!G67)</f>
        <v/>
      </c>
      <c r="H67" s="190" t="str">
        <f>IF(ISBLANK(BP_Annexe1C_NonNumeraires!H67),"",BP_Annexe1C_NonNumeraires!H67)</f>
        <v/>
      </c>
      <c r="I67" s="191" t="str">
        <f>IF(ISBLANK(BP_Annexe1C_NonNumeraires!I67),"",BP_Annexe1C_NonNumeraires!I67)</f>
        <v/>
      </c>
      <c r="J67" s="189" t="str">
        <f>IF(ISBLANK(BP_Annexe1C_NonNumeraires!J67),"",BP_Annexe1C_NonNumeraires!J67)</f>
        <v/>
      </c>
      <c r="K67" s="203" t="str">
        <f>IF(ISBLANK(BP_Annexe1C_NonNumeraires!K67),"",BP_Annexe1C_NonNumeraires!K67)</f>
        <v/>
      </c>
      <c r="L67" s="191" t="str">
        <f>IF(ISBLANK(BP_Annexe1C_NonNumeraires!L67),"",BP_Annexe1C_NonNumeraires!L67)</f>
        <v/>
      </c>
      <c r="M67" s="189" t="str">
        <f>IF(ISBLANK(BP_Annexe1C_NonNumeraires!M67),"",BP_Annexe1C_NonNumeraires!M67)</f>
        <v/>
      </c>
      <c r="N67" s="192" t="str">
        <f>IF(ISBLANK(BP_Annexe1C_NonNumeraires!N67),"",BP_Annexe1C_NonNumeraires!N67)</f>
        <v/>
      </c>
      <c r="O67" s="696" t="str">
        <f>IF(ISBLANK(BP_Annexe1C_NonNumeraires!O67),"",BP_Annexe1C_NonNumeraires!O67)</f>
        <v/>
      </c>
      <c r="P67" s="1412"/>
      <c r="Q67" s="247"/>
      <c r="R67" s="1803"/>
      <c r="S67" s="1804"/>
      <c r="T67" s="1079"/>
      <c r="U67" s="1103"/>
      <c r="V67" s="1357" t="str">
        <f t="shared" si="6"/>
        <v/>
      </c>
      <c r="W67" s="710"/>
      <c r="X67" s="1302" t="str">
        <f t="shared" si="5"/>
        <v/>
      </c>
      <c r="Y67" s="2199"/>
      <c r="Z67" s="2200"/>
      <c r="AA67" s="89"/>
      <c r="AB67" s="89"/>
      <c r="AC67" s="89"/>
    </row>
    <row r="68" spans="1:29" ht="11.1" hidden="1" customHeight="1" x14ac:dyDescent="0.25">
      <c r="A68" s="2161" t="str">
        <f>IF(ISBLANK(BP_Annexe1C_NonNumeraires!A68),"",BP_Annexe1C_NonNumeraires!A68)</f>
        <v/>
      </c>
      <c r="B68" s="2162" t="str">
        <f>IF(ISBLANK(BP_Annexe1C_NonNumeraires!B68),"",BP_Annexe1C_NonNumeraires!B68)</f>
        <v/>
      </c>
      <c r="C68" s="1076" t="str">
        <f>IF(ISBLANK(BP_Annexe1C_NonNumeraires!C68),"",BP_Annexe1C_NonNumeraires!C68)</f>
        <v/>
      </c>
      <c r="D68" s="211" t="str">
        <f>IF(ISBLANK(BP_Annexe1C_NonNumeraires!D68),"",BP_Annexe1C_NonNumeraires!D68)</f>
        <v/>
      </c>
      <c r="E68" s="211" t="str">
        <f>IF(ISBLANK(BP_Annexe1C_NonNumeraires!E68),"",BP_Annexe1C_NonNumeraires!E68)</f>
        <v/>
      </c>
      <c r="F68" s="187" t="str">
        <f>IF(ISBLANK(BP_Annexe1C_NonNumeraires!F68),"",BP_Annexe1C_NonNumeraires!F68)</f>
        <v/>
      </c>
      <c r="G68" s="190" t="str">
        <f>IF(ISBLANK(BP_Annexe1C_NonNumeraires!G68),"",BP_Annexe1C_NonNumeraires!G68)</f>
        <v/>
      </c>
      <c r="H68" s="190" t="str">
        <f>IF(ISBLANK(BP_Annexe1C_NonNumeraires!H68),"",BP_Annexe1C_NonNumeraires!H68)</f>
        <v/>
      </c>
      <c r="I68" s="191" t="str">
        <f>IF(ISBLANK(BP_Annexe1C_NonNumeraires!I68),"",BP_Annexe1C_NonNumeraires!I68)</f>
        <v/>
      </c>
      <c r="J68" s="189" t="str">
        <f>IF(ISBLANK(BP_Annexe1C_NonNumeraires!J68),"",BP_Annexe1C_NonNumeraires!J68)</f>
        <v/>
      </c>
      <c r="K68" s="203" t="str">
        <f>IF(ISBLANK(BP_Annexe1C_NonNumeraires!K68),"",BP_Annexe1C_NonNumeraires!K68)</f>
        <v/>
      </c>
      <c r="L68" s="191" t="str">
        <f>IF(ISBLANK(BP_Annexe1C_NonNumeraires!L68),"",BP_Annexe1C_NonNumeraires!L68)</f>
        <v/>
      </c>
      <c r="M68" s="189" t="str">
        <f>IF(ISBLANK(BP_Annexe1C_NonNumeraires!M68),"",BP_Annexe1C_NonNumeraires!M68)</f>
        <v/>
      </c>
      <c r="N68" s="192" t="str">
        <f>IF(ISBLANK(BP_Annexe1C_NonNumeraires!N68),"",BP_Annexe1C_NonNumeraires!N68)</f>
        <v/>
      </c>
      <c r="O68" s="696" t="str">
        <f>IF(ISBLANK(BP_Annexe1C_NonNumeraires!O68),"",BP_Annexe1C_NonNumeraires!O68)</f>
        <v/>
      </c>
      <c r="P68" s="1412"/>
      <c r="Q68" s="247"/>
      <c r="R68" s="1803"/>
      <c r="S68" s="1804"/>
      <c r="T68" s="1079"/>
      <c r="U68" s="1103"/>
      <c r="V68" s="1357" t="str">
        <f t="shared" si="6"/>
        <v/>
      </c>
      <c r="W68" s="710"/>
      <c r="X68" s="1302" t="str">
        <f t="shared" si="5"/>
        <v/>
      </c>
      <c r="Y68" s="2199"/>
      <c r="Z68" s="2200"/>
      <c r="AA68" s="89"/>
      <c r="AB68" s="89"/>
      <c r="AC68" s="89"/>
    </row>
    <row r="69" spans="1:29" ht="11.1" hidden="1" customHeight="1" x14ac:dyDescent="0.25">
      <c r="A69" s="2232" t="str">
        <f>IF(ISBLANK(BP_Annexe1C_NonNumeraires!A69),"",BP_Annexe1C_NonNumeraires!A69)</f>
        <v/>
      </c>
      <c r="B69" s="2233" t="str">
        <f>IF(ISBLANK(BP_Annexe1C_NonNumeraires!B69),"",BP_Annexe1C_NonNumeraires!B69)</f>
        <v/>
      </c>
      <c r="C69" s="1077" t="str">
        <f>IF(ISBLANK(BP_Annexe1C_NonNumeraires!C69),"",BP_Annexe1C_NonNumeraires!C69)</f>
        <v/>
      </c>
      <c r="D69" s="213" t="str">
        <f>IF(ISBLANK(BP_Annexe1C_NonNumeraires!D69),"",BP_Annexe1C_NonNumeraires!D69)</f>
        <v/>
      </c>
      <c r="E69" s="262" t="str">
        <f>IF(ISBLANK(BP_Annexe1C_NonNumeraires!E69),"",BP_Annexe1C_NonNumeraires!E69)</f>
        <v/>
      </c>
      <c r="F69" s="194" t="str">
        <f>IF(ISBLANK(BP_Annexe1C_NonNumeraires!F69),"",BP_Annexe1C_NonNumeraires!F69)</f>
        <v/>
      </c>
      <c r="G69" s="197" t="str">
        <f>IF(ISBLANK(BP_Annexe1C_NonNumeraires!G69),"",BP_Annexe1C_NonNumeraires!G69)</f>
        <v/>
      </c>
      <c r="H69" s="197" t="str">
        <f>IF(ISBLANK(BP_Annexe1C_NonNumeraires!H69),"",BP_Annexe1C_NonNumeraires!H69)</f>
        <v/>
      </c>
      <c r="I69" s="198" t="str">
        <f>IF(ISBLANK(BP_Annexe1C_NonNumeraires!I69),"",BP_Annexe1C_NonNumeraires!I69)</f>
        <v/>
      </c>
      <c r="J69" s="196" t="str">
        <f>IF(ISBLANK(BP_Annexe1C_NonNumeraires!J69),"",BP_Annexe1C_NonNumeraires!J69)</f>
        <v/>
      </c>
      <c r="K69" s="204" t="str">
        <f>IF(ISBLANK(BP_Annexe1C_NonNumeraires!K69),"",BP_Annexe1C_NonNumeraires!K69)</f>
        <v/>
      </c>
      <c r="L69" s="198" t="str">
        <f>IF(ISBLANK(BP_Annexe1C_NonNumeraires!L69),"",BP_Annexe1C_NonNumeraires!L69)</f>
        <v/>
      </c>
      <c r="M69" s="196" t="str">
        <f>IF(ISBLANK(BP_Annexe1C_NonNumeraires!M69),"",BP_Annexe1C_NonNumeraires!M69)</f>
        <v/>
      </c>
      <c r="N69" s="199" t="str">
        <f>IF(ISBLANK(BP_Annexe1C_NonNumeraires!N69),"",BP_Annexe1C_NonNumeraires!N69)</f>
        <v/>
      </c>
      <c r="O69" s="696" t="str">
        <f>IF(ISBLANK(BP_Annexe1C_NonNumeraires!O69),"",BP_Annexe1C_NonNumeraires!O69)</f>
        <v/>
      </c>
      <c r="P69" s="1412"/>
      <c r="Q69" s="247"/>
      <c r="R69" s="2205"/>
      <c r="S69" s="2206"/>
      <c r="T69" s="1080"/>
      <c r="U69" s="1103"/>
      <c r="V69" s="1357" t="str">
        <f t="shared" si="6"/>
        <v/>
      </c>
      <c r="W69" s="710"/>
      <c r="X69" s="1302" t="str">
        <f t="shared" si="5"/>
        <v/>
      </c>
      <c r="Y69" s="2201"/>
      <c r="Z69" s="2202"/>
      <c r="AA69" s="89"/>
      <c r="AB69" s="89"/>
      <c r="AC69" s="89"/>
    </row>
    <row r="70" spans="1:29" x14ac:dyDescent="0.25">
      <c r="A70" s="2217" t="s">
        <v>236</v>
      </c>
      <c r="B70" s="2217"/>
      <c r="C70" s="2217"/>
      <c r="D70" s="2218"/>
      <c r="E70" s="2218"/>
      <c r="F70" s="249">
        <f>SUM(F60:F69)</f>
        <v>0</v>
      </c>
      <c r="G70" s="1002">
        <f>IF(ISBLANK(BP_Annexe1C_NonNumeraires!G70),"",BP_Annexe1C_NonNumeraires!G70)</f>
        <v>0</v>
      </c>
      <c r="H70" s="250">
        <f t="shared" ref="H70:K70" si="7">SUM(H60:H69)</f>
        <v>0</v>
      </c>
      <c r="I70" s="251">
        <f t="shared" si="7"/>
        <v>0</v>
      </c>
      <c r="J70" s="252">
        <f t="shared" si="7"/>
        <v>0</v>
      </c>
      <c r="K70" s="253">
        <f t="shared" si="7"/>
        <v>0</v>
      </c>
      <c r="L70" s="117">
        <f>IF(ISBLANK(BP_Annexe1C_NonNumeraires!L70),"",BP_Annexe1C_NonNumeraires!L70)</f>
        <v>0</v>
      </c>
      <c r="M70" s="112">
        <f>IF(ISBLANK(BP_Annexe1C_NonNumeraires!M70),"",BP_Annexe1C_NonNumeraires!M70)</f>
        <v>0</v>
      </c>
      <c r="N70" s="346">
        <f>IF(ISBLANK(BP_Annexe1C_NonNumeraires!N70),"",BP_Annexe1C_NonNumeraires!N70)</f>
        <v>0</v>
      </c>
      <c r="O70" s="260"/>
      <c r="P70" s="1402"/>
      <c r="Q70" s="247"/>
      <c r="S70" s="266"/>
      <c r="T70" s="265"/>
      <c r="U70" s="2185" t="s">
        <v>243</v>
      </c>
      <c r="V70" s="1812"/>
      <c r="W70" s="101">
        <f>SUM(W60:W69)</f>
        <v>0</v>
      </c>
      <c r="X70" s="102"/>
      <c r="Y70" s="1416"/>
      <c r="Z70" s="1415"/>
      <c r="AA70" s="89"/>
      <c r="AB70" s="89"/>
      <c r="AC70" s="89"/>
    </row>
    <row r="71" spans="1:29" x14ac:dyDescent="0.25">
      <c r="A71" s="2219" t="s">
        <v>237</v>
      </c>
      <c r="B71" s="2219"/>
      <c r="C71" s="2219"/>
      <c r="D71" s="2220"/>
      <c r="E71" s="2221"/>
      <c r="F71" s="254">
        <f>IF(ISBLANK(BP_Annexe1C_NonNumeraires!F71),"",BP_Annexe1C_NonNumeraires!F71)</f>
        <v>0</v>
      </c>
      <c r="G71" s="254">
        <f>IF(ISBLANK(BP_Annexe1C_NonNumeraires!G71),"",BP_Annexe1C_NonNumeraires!G71)</f>
        <v>0</v>
      </c>
      <c r="H71" s="254">
        <f>IF(ISBLANK(BP_Annexe1C_NonNumeraires!H71),"",BP_Annexe1C_NonNumeraires!H71)</f>
        <v>0</v>
      </c>
      <c r="I71" s="255">
        <f>IF(ISBLANK(BP_Annexe1C_NonNumeraires!I71),"",BP_Annexe1C_NonNumeraires!I71)</f>
        <v>0</v>
      </c>
      <c r="J71" s="256">
        <f>IF(ISBLANK(BP_Annexe1C_NonNumeraires!J71),"",BP_Annexe1C_NonNumeraires!J71)</f>
        <v>0</v>
      </c>
      <c r="K71" s="257">
        <f>IF(ISBLANK(BP_Annexe1C_NonNumeraires!K71),"",BP_Annexe1C_NonNumeraires!K71)</f>
        <v>0</v>
      </c>
      <c r="L71" s="152">
        <f>IF(ISBLANK(BP_Annexe1C_NonNumeraires!L71),"",BP_Annexe1C_NonNumeraires!L71)</f>
        <v>0</v>
      </c>
      <c r="M71" s="153">
        <f>IF(ISBLANK(BP_Annexe1C_NonNumeraires!M71),"",BP_Annexe1C_NonNumeraires!M71)</f>
        <v>0</v>
      </c>
      <c r="N71" s="258"/>
      <c r="O71" s="2250">
        <f>IF(ISBLANK(BP_Annexe1C_NonNumeraires!O71),"",BP_Annexe1C_NonNumeraires!O71)</f>
        <v>0</v>
      </c>
      <c r="P71" s="1408"/>
      <c r="Q71" s="247"/>
      <c r="R71" s="130"/>
      <c r="S71" s="130"/>
      <c r="T71" s="130"/>
      <c r="U71" s="130"/>
      <c r="V71" s="2186" t="s">
        <v>244</v>
      </c>
      <c r="W71" s="2187"/>
      <c r="X71" s="2181">
        <f>SUM(X60:X69)</f>
        <v>0</v>
      </c>
      <c r="Y71" s="1419"/>
      <c r="Z71" s="89"/>
      <c r="AA71" s="89"/>
      <c r="AB71" s="89"/>
      <c r="AC71" s="89"/>
    </row>
    <row r="72" spans="1:29" ht="15" customHeight="1" x14ac:dyDescent="0.25">
      <c r="A72" s="2252" t="s">
        <v>238</v>
      </c>
      <c r="B72" s="2252"/>
      <c r="C72" s="2252"/>
      <c r="D72" s="2252"/>
      <c r="E72" s="2252"/>
      <c r="F72" s="2215">
        <f>IF(ISBLANK(BP_Annexe1C_NonNumeraires!F72),"",BP_Annexe1C_NonNumeraires!F72)</f>
        <v>0</v>
      </c>
      <c r="G72" s="2216"/>
      <c r="H72" s="2253">
        <f>IF(ISBLANK(BP_Annexe1C_NonNumeraires!H72),"",BP_Annexe1C_NonNumeraires!H72)</f>
        <v>0</v>
      </c>
      <c r="I72" s="2254" t="str">
        <f>IF(ISBLANK(BP_Annexe1C_NonNumeraires!I72),"",BP_Annexe1C_NonNumeraires!I72)</f>
        <v/>
      </c>
      <c r="J72" s="2255" t="str">
        <f>IF(ISBLANK(BP_Annexe1C_NonNumeraires!J72),"",BP_Annexe1C_NonNumeraires!J72)</f>
        <v/>
      </c>
      <c r="K72" s="2253">
        <f>IF(ISBLANK(BP_Annexe1C_NonNumeraires!K72),"",BP_Annexe1C_NonNumeraires!K72)</f>
        <v>0</v>
      </c>
      <c r="L72" s="2254" t="str">
        <f>IF(ISBLANK(BP_Annexe1C_NonNumeraires!L72),"",BP_Annexe1C_NonNumeraires!L72)</f>
        <v/>
      </c>
      <c r="M72" s="2255" t="str">
        <f>IF(ISBLANK(BP_Annexe1C_NonNumeraires!M72),"",BP_Annexe1C_NonNumeraires!M72)</f>
        <v/>
      </c>
      <c r="N72" s="258"/>
      <c r="O72" s="2251" t="str">
        <f>IF(ISBLANK(BP_Annexe1C_NonNumeraires!O72),"",BP_Annexe1C_NonNumeraires!O72)</f>
        <v/>
      </c>
      <c r="P72" s="1408"/>
      <c r="Q72" s="247"/>
      <c r="R72" s="130"/>
      <c r="S72" s="130"/>
      <c r="T72" s="130"/>
      <c r="U72" s="130"/>
      <c r="V72" s="2186"/>
      <c r="W72" s="2187"/>
      <c r="X72" s="2182"/>
      <c r="Y72" s="1419"/>
      <c r="Z72" s="89"/>
      <c r="AA72" s="89"/>
      <c r="AB72" s="89"/>
      <c r="AC72" s="89"/>
    </row>
    <row r="73" spans="1:29" ht="15" customHeight="1" x14ac:dyDescent="0.25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47"/>
      <c r="R73" s="245"/>
      <c r="S73" s="245"/>
      <c r="T73" s="245"/>
      <c r="U73" s="245"/>
      <c r="V73" s="245"/>
      <c r="W73" s="245"/>
      <c r="X73" s="245"/>
      <c r="Y73" s="1380"/>
      <c r="Z73" s="245"/>
      <c r="AA73" s="245"/>
      <c r="AB73" s="245"/>
      <c r="AC73" s="89"/>
    </row>
    <row r="74" spans="1:29" ht="31.5" customHeight="1" thickBot="1" x14ac:dyDescent="0.3">
      <c r="A74" s="217" t="s">
        <v>336</v>
      </c>
      <c r="B74" s="217"/>
      <c r="C74" s="217"/>
      <c r="D74" s="2243" t="s">
        <v>110</v>
      </c>
      <c r="E74" s="2244"/>
      <c r="F74" s="2244"/>
      <c r="G74" s="2244"/>
      <c r="H74" s="2244"/>
      <c r="I74" s="2244"/>
      <c r="J74" s="2244"/>
      <c r="K74" s="2244"/>
      <c r="L74" s="2244"/>
      <c r="M74" s="2244"/>
      <c r="N74" s="2256"/>
      <c r="O74" s="1003"/>
      <c r="P74" s="1003"/>
      <c r="Q74" s="247"/>
      <c r="R74" s="218" t="s">
        <v>336</v>
      </c>
      <c r="U74" s="2273" t="s">
        <v>375</v>
      </c>
      <c r="V74" s="2274"/>
      <c r="W74" s="2274"/>
      <c r="X74" s="2275"/>
      <c r="Y74" s="2274"/>
      <c r="Z74" s="2276"/>
    </row>
    <row r="75" spans="1:29" ht="15" customHeight="1" x14ac:dyDescent="0.25">
      <c r="A75" s="2204" t="s">
        <v>81</v>
      </c>
      <c r="B75" s="2204" t="s">
        <v>80</v>
      </c>
      <c r="C75" s="2204"/>
      <c r="D75" s="2207" t="s">
        <v>339</v>
      </c>
      <c r="E75" s="2208" t="s">
        <v>88</v>
      </c>
      <c r="F75" s="1823" t="s">
        <v>87</v>
      </c>
      <c r="G75" s="1824"/>
      <c r="H75" s="1824"/>
      <c r="I75" s="1824"/>
      <c r="J75" s="1824"/>
      <c r="K75" s="1824"/>
      <c r="L75" s="1824"/>
      <c r="M75" s="2257"/>
      <c r="N75" s="1815" t="s">
        <v>149</v>
      </c>
      <c r="O75" s="172"/>
      <c r="P75" s="172"/>
      <c r="Q75" s="247"/>
      <c r="R75" s="1860" t="s">
        <v>81</v>
      </c>
      <c r="S75" s="1860" t="s">
        <v>80</v>
      </c>
      <c r="T75" s="1860"/>
      <c r="U75" s="1808" t="s">
        <v>339</v>
      </c>
      <c r="V75" s="1809" t="s">
        <v>88</v>
      </c>
      <c r="W75" s="2183" t="s">
        <v>109</v>
      </c>
      <c r="X75" s="1822" t="s">
        <v>150</v>
      </c>
      <c r="Y75" s="2194" t="s">
        <v>118</v>
      </c>
      <c r="Z75" s="2091"/>
      <c r="AB75" s="89"/>
      <c r="AC75" s="89"/>
    </row>
    <row r="76" spans="1:29" ht="22.5" x14ac:dyDescent="0.25">
      <c r="A76" s="2204"/>
      <c r="B76" s="2204"/>
      <c r="C76" s="2204"/>
      <c r="D76" s="2207"/>
      <c r="E76" s="2209"/>
      <c r="F76" s="2018" t="s">
        <v>85</v>
      </c>
      <c r="G76" s="2022"/>
      <c r="H76" s="134" t="s">
        <v>115</v>
      </c>
      <c r="I76" s="2018" t="s">
        <v>82</v>
      </c>
      <c r="J76" s="2146"/>
      <c r="K76" s="2146"/>
      <c r="L76" s="2022"/>
      <c r="M76" s="1828" t="s">
        <v>68</v>
      </c>
      <c r="N76" s="1815"/>
      <c r="O76" s="172"/>
      <c r="P76" s="172"/>
      <c r="Q76" s="247"/>
      <c r="R76" s="1860"/>
      <c r="S76" s="1860"/>
      <c r="T76" s="1860"/>
      <c r="U76" s="1808"/>
      <c r="V76" s="1871"/>
      <c r="W76" s="2183"/>
      <c r="X76" s="1815"/>
      <c r="Y76" s="2195"/>
      <c r="Z76" s="2092"/>
    </row>
    <row r="77" spans="1:29" ht="33.75" x14ac:dyDescent="0.25">
      <c r="A77" s="2204"/>
      <c r="B77" s="2204"/>
      <c r="C77" s="2204"/>
      <c r="D77" s="2208"/>
      <c r="E77" s="2209"/>
      <c r="F77" s="200" t="s">
        <v>77</v>
      </c>
      <c r="G77" s="177" t="s">
        <v>402</v>
      </c>
      <c r="H77" s="175" t="s">
        <v>78</v>
      </c>
      <c r="I77" s="175" t="s">
        <v>83</v>
      </c>
      <c r="J77" s="176" t="s">
        <v>84</v>
      </c>
      <c r="K77" s="338" t="s">
        <v>116</v>
      </c>
      <c r="L77" s="177" t="s">
        <v>403</v>
      </c>
      <c r="M77" s="1857"/>
      <c r="N77" s="1816"/>
      <c r="O77" s="172"/>
      <c r="P77" s="172"/>
      <c r="Q77" s="247"/>
      <c r="R77" s="1860"/>
      <c r="S77" s="1860"/>
      <c r="T77" s="1860"/>
      <c r="U77" s="1809"/>
      <c r="V77" s="1871"/>
      <c r="W77" s="2184"/>
      <c r="X77" s="1816"/>
      <c r="Y77" s="2196"/>
      <c r="Z77" s="2093"/>
      <c r="AA77" s="89"/>
    </row>
    <row r="78" spans="1:29" ht="11.1" customHeight="1" x14ac:dyDescent="0.25">
      <c r="A78" s="179" t="str">
        <f>IF(ISBLANK(BP_Annexe1C_NonNumeraires!A78),"",BP_Annexe1C_NonNumeraires!A78)</f>
        <v/>
      </c>
      <c r="B78" s="2263" t="str">
        <f>IF(ISBLANK(BP_Annexe1C_NonNumeraires!B78),"",BP_Annexe1C_NonNumeraires!B78)</f>
        <v/>
      </c>
      <c r="C78" s="2264" t="str">
        <f>IF(ISBLANK(BP_Annexe1C_NonNumeraires!C78),"",BP_Annexe1C_NonNumeraires!C78)</f>
        <v/>
      </c>
      <c r="D78" s="180" t="str">
        <f>IF(ISBLANK(BP_Annexe1C_NonNumeraires!D78),"",BP_Annexe1C_NonNumeraires!D78)</f>
        <v/>
      </c>
      <c r="E78" s="180" t="str">
        <f>IF(ISBLANK(BP_Annexe1C_NonNumeraires!E78),"",BP_Annexe1C_NonNumeraires!E78)</f>
        <v/>
      </c>
      <c r="F78" s="181" t="str">
        <f>IF(ISBLANK(BP_Annexe1C_NonNumeraires!F78),"",BP_Annexe1C_NonNumeraires!F78)</f>
        <v/>
      </c>
      <c r="G78" s="182" t="str">
        <f>IF(ISBLANK(BP_Annexe1C_NonNumeraires!G78),"",BP_Annexe1C_NonNumeraires!G78)</f>
        <v/>
      </c>
      <c r="H78" s="180" t="str">
        <f>IF(ISBLANK(BP_Annexe1C_NonNumeraires!H78),"",BP_Annexe1C_NonNumeraires!H78)</f>
        <v/>
      </c>
      <c r="I78" s="183" t="str">
        <f>IF(ISBLANK(BP_Annexe1C_NonNumeraires!I78),"",BP_Annexe1C_NonNumeraires!I78)</f>
        <v/>
      </c>
      <c r="J78" s="184" t="str">
        <f>IF(ISBLANK(BP_Annexe1C_NonNumeraires!J78),"",BP_Annexe1C_NonNumeraires!J78)</f>
        <v/>
      </c>
      <c r="K78" s="182" t="str">
        <f>IF(ISBLANK(BP_Annexe1C_NonNumeraires!K78),"",BP_Annexe1C_NonNumeraires!K78)</f>
        <v/>
      </c>
      <c r="L78" s="182" t="str">
        <f>IF(ISBLANK(BP_Annexe1C_NonNumeraires!L78),"",BP_Annexe1C_NonNumeraires!L78)</f>
        <v/>
      </c>
      <c r="M78" s="185" t="str">
        <f>IF(ISBLANK(BP_Annexe1C_NonNumeraires!M78),"",BP_Annexe1C_NonNumeraires!M78)</f>
        <v/>
      </c>
      <c r="N78" s="695" t="str">
        <f>IF(ISBLANK(BP_Annexe1C_NonNumeraires!N78),"",BP_Annexe1C_NonNumeraires!N78)</f>
        <v/>
      </c>
      <c r="O78" s="172"/>
      <c r="P78" s="172"/>
      <c r="Q78" s="247"/>
      <c r="R78" s="700"/>
      <c r="S78" s="1801"/>
      <c r="T78" s="1802"/>
      <c r="U78" s="1303"/>
      <c r="V78" s="1303"/>
      <c r="W78" s="1304"/>
      <c r="X78" s="1301" t="str">
        <f t="shared" ref="X78:X87" si="8">IF(OR(ISBLANK(V78),ISBLANK(W78)),"",ROUNDUP(V78*W78,2))</f>
        <v/>
      </c>
      <c r="Y78" s="2197"/>
      <c r="Z78" s="2198"/>
      <c r="AA78" s="89"/>
      <c r="AB78" s="89"/>
      <c r="AC78" s="89"/>
    </row>
    <row r="79" spans="1:29" ht="11.1" customHeight="1" x14ac:dyDescent="0.25">
      <c r="A79" s="362" t="str">
        <f>IF(ISBLANK(BP_Annexe1C_NonNumeraires!A79),"",BP_Annexe1C_NonNumeraires!A79)</f>
        <v/>
      </c>
      <c r="B79" s="2213" t="str">
        <f>IF(ISBLANK(BP_Annexe1C_NonNumeraires!B79),"",BP_Annexe1C_NonNumeraires!B79)</f>
        <v/>
      </c>
      <c r="C79" s="2214"/>
      <c r="D79" s="355" t="str">
        <f>IF(ISBLANK(BP_Annexe1C_NonNumeraires!D79),"",BP_Annexe1C_NonNumeraires!D79)</f>
        <v/>
      </c>
      <c r="E79" s="355" t="str">
        <f>IF(ISBLANK(BP_Annexe1C_NonNumeraires!E79),"",BP_Annexe1C_NonNumeraires!E79)</f>
        <v/>
      </c>
      <c r="F79" s="364" t="str">
        <f>IF(ISBLANK(BP_Annexe1C_NonNumeraires!F79),"",BP_Annexe1C_NonNumeraires!F79)</f>
        <v/>
      </c>
      <c r="G79" s="358" t="str">
        <f>IF(ISBLANK(BP_Annexe1C_NonNumeraires!G79),"",BP_Annexe1C_NonNumeraires!G79)</f>
        <v/>
      </c>
      <c r="H79" s="355" t="str">
        <f>IF(ISBLANK(BP_Annexe1C_NonNumeraires!H79),"",BP_Annexe1C_NonNumeraires!H79)</f>
        <v/>
      </c>
      <c r="I79" s="356" t="str">
        <f>IF(ISBLANK(BP_Annexe1C_NonNumeraires!I79),"",BP_Annexe1C_NonNumeraires!I79)</f>
        <v/>
      </c>
      <c r="J79" s="357" t="str">
        <f>IF(ISBLANK(BP_Annexe1C_NonNumeraires!J79),"",BP_Annexe1C_NonNumeraires!J79)</f>
        <v/>
      </c>
      <c r="K79" s="358" t="str">
        <f>IF(ISBLANK(BP_Annexe1C_NonNumeraires!K79),"",BP_Annexe1C_NonNumeraires!K79)</f>
        <v/>
      </c>
      <c r="L79" s="358" t="str">
        <f>IF(ISBLANK(BP_Annexe1C_NonNumeraires!L79),"",BP_Annexe1C_NonNumeraires!L79)</f>
        <v/>
      </c>
      <c r="M79" s="360" t="str">
        <f>IF(ISBLANK(BP_Annexe1C_NonNumeraires!M79),"",BP_Annexe1C_NonNumeraires!M79)</f>
        <v/>
      </c>
      <c r="N79" s="696" t="str">
        <f>IF(ISBLANK(BP_Annexe1C_NonNumeraires!N79),"",BP_Annexe1C_NonNumeraires!N79)</f>
        <v/>
      </c>
      <c r="O79" s="172"/>
      <c r="P79" s="172"/>
      <c r="Q79" s="247"/>
      <c r="R79" s="1263"/>
      <c r="S79" s="1803"/>
      <c r="T79" s="1804"/>
      <c r="U79" s="1305"/>
      <c r="V79" s="1305"/>
      <c r="W79" s="1306"/>
      <c r="X79" s="1302" t="str">
        <f t="shared" si="8"/>
        <v/>
      </c>
      <c r="Y79" s="2199"/>
      <c r="Z79" s="2200"/>
      <c r="AA79" s="89"/>
      <c r="AB79" s="89"/>
      <c r="AC79" s="89"/>
    </row>
    <row r="80" spans="1:29" ht="11.1" customHeight="1" x14ac:dyDescent="0.25">
      <c r="A80" s="362" t="str">
        <f>IF(ISBLANK(BP_Annexe1C_NonNumeraires!A80),"",BP_Annexe1C_NonNumeraires!A80)</f>
        <v/>
      </c>
      <c r="B80" s="2213" t="str">
        <f>IF(ISBLANK(BP_Annexe1C_NonNumeraires!B80),"",BP_Annexe1C_NonNumeraires!B80)</f>
        <v/>
      </c>
      <c r="C80" s="2214"/>
      <c r="D80" s="355" t="str">
        <f>IF(ISBLANK(BP_Annexe1C_NonNumeraires!D80),"",BP_Annexe1C_NonNumeraires!D80)</f>
        <v/>
      </c>
      <c r="E80" s="355" t="str">
        <f>IF(ISBLANK(BP_Annexe1C_NonNumeraires!E80),"",BP_Annexe1C_NonNumeraires!E80)</f>
        <v/>
      </c>
      <c r="F80" s="364" t="str">
        <f>IF(ISBLANK(BP_Annexe1C_NonNumeraires!F80),"",BP_Annexe1C_NonNumeraires!F80)</f>
        <v/>
      </c>
      <c r="G80" s="358" t="str">
        <f>IF(ISBLANK(BP_Annexe1C_NonNumeraires!G80),"",BP_Annexe1C_NonNumeraires!G80)</f>
        <v/>
      </c>
      <c r="H80" s="355" t="str">
        <f>IF(ISBLANK(BP_Annexe1C_NonNumeraires!H80),"",BP_Annexe1C_NonNumeraires!H80)</f>
        <v/>
      </c>
      <c r="I80" s="356" t="str">
        <f>IF(ISBLANK(BP_Annexe1C_NonNumeraires!I80),"",BP_Annexe1C_NonNumeraires!I80)</f>
        <v/>
      </c>
      <c r="J80" s="357" t="str">
        <f>IF(ISBLANK(BP_Annexe1C_NonNumeraires!J80),"",BP_Annexe1C_NonNumeraires!J80)</f>
        <v/>
      </c>
      <c r="K80" s="358" t="str">
        <f>IF(ISBLANK(BP_Annexe1C_NonNumeraires!K80),"",BP_Annexe1C_NonNumeraires!K80)</f>
        <v/>
      </c>
      <c r="L80" s="358" t="str">
        <f>IF(ISBLANK(BP_Annexe1C_NonNumeraires!L80),"",BP_Annexe1C_NonNumeraires!L80)</f>
        <v/>
      </c>
      <c r="M80" s="360" t="str">
        <f>IF(ISBLANK(BP_Annexe1C_NonNumeraires!M80),"",BP_Annexe1C_NonNumeraires!M80)</f>
        <v/>
      </c>
      <c r="N80" s="696" t="str">
        <f>IF(ISBLANK(BP_Annexe1C_NonNumeraires!N80),"",BP_Annexe1C_NonNumeraires!N80)</f>
        <v/>
      </c>
      <c r="O80" s="172"/>
      <c r="P80" s="172"/>
      <c r="Q80" s="247"/>
      <c r="R80" s="1263"/>
      <c r="S80" s="1803"/>
      <c r="T80" s="1804"/>
      <c r="U80" s="1305"/>
      <c r="V80" s="1305"/>
      <c r="W80" s="1306"/>
      <c r="X80" s="1302" t="str">
        <f t="shared" si="8"/>
        <v/>
      </c>
      <c r="Y80" s="2199"/>
      <c r="Z80" s="2200"/>
      <c r="AA80" s="89"/>
      <c r="AB80" s="89"/>
      <c r="AC80" s="89"/>
    </row>
    <row r="81" spans="1:29" ht="11.1" customHeight="1" x14ac:dyDescent="0.25">
      <c r="A81" s="362" t="str">
        <f>IF(ISBLANK(BP_Annexe1C_NonNumeraires!A81),"",BP_Annexe1C_NonNumeraires!A81)</f>
        <v/>
      </c>
      <c r="B81" s="2213" t="str">
        <f>IF(ISBLANK(BP_Annexe1C_NonNumeraires!B81),"",BP_Annexe1C_NonNumeraires!B81)</f>
        <v/>
      </c>
      <c r="C81" s="2214"/>
      <c r="D81" s="355" t="str">
        <f>IF(ISBLANK(BP_Annexe1C_NonNumeraires!D81),"",BP_Annexe1C_NonNumeraires!D81)</f>
        <v/>
      </c>
      <c r="E81" s="355" t="str">
        <f>IF(ISBLANK(BP_Annexe1C_NonNumeraires!E81),"",BP_Annexe1C_NonNumeraires!E81)</f>
        <v/>
      </c>
      <c r="F81" s="364" t="str">
        <f>IF(ISBLANK(BP_Annexe1C_NonNumeraires!F81),"",BP_Annexe1C_NonNumeraires!F81)</f>
        <v/>
      </c>
      <c r="G81" s="358" t="str">
        <f>IF(ISBLANK(BP_Annexe1C_NonNumeraires!G81),"",BP_Annexe1C_NonNumeraires!G81)</f>
        <v/>
      </c>
      <c r="H81" s="355" t="str">
        <f>IF(ISBLANK(BP_Annexe1C_NonNumeraires!H81),"",BP_Annexe1C_NonNumeraires!H81)</f>
        <v/>
      </c>
      <c r="I81" s="356" t="str">
        <f>IF(ISBLANK(BP_Annexe1C_NonNumeraires!I81),"",BP_Annexe1C_NonNumeraires!I81)</f>
        <v/>
      </c>
      <c r="J81" s="357" t="str">
        <f>IF(ISBLANK(BP_Annexe1C_NonNumeraires!J81),"",BP_Annexe1C_NonNumeraires!J81)</f>
        <v/>
      </c>
      <c r="K81" s="358" t="str">
        <f>IF(ISBLANK(BP_Annexe1C_NonNumeraires!K81),"",BP_Annexe1C_NonNumeraires!K81)</f>
        <v/>
      </c>
      <c r="L81" s="358" t="str">
        <f>IF(ISBLANK(BP_Annexe1C_NonNumeraires!L81),"",BP_Annexe1C_NonNumeraires!L81)</f>
        <v/>
      </c>
      <c r="M81" s="360" t="str">
        <f>IF(ISBLANK(BP_Annexe1C_NonNumeraires!M81),"",BP_Annexe1C_NonNumeraires!M81)</f>
        <v/>
      </c>
      <c r="N81" s="696" t="str">
        <f>IF(ISBLANK(BP_Annexe1C_NonNumeraires!N81),"",BP_Annexe1C_NonNumeraires!N81)</f>
        <v/>
      </c>
      <c r="O81" s="172"/>
      <c r="P81" s="172"/>
      <c r="Q81" s="247"/>
      <c r="R81" s="1263"/>
      <c r="S81" s="1803"/>
      <c r="T81" s="1804"/>
      <c r="U81" s="1305"/>
      <c r="V81" s="1305"/>
      <c r="W81" s="1306"/>
      <c r="X81" s="1302" t="str">
        <f t="shared" si="8"/>
        <v/>
      </c>
      <c r="Y81" s="2199"/>
      <c r="Z81" s="2200"/>
      <c r="AA81" s="89"/>
      <c r="AB81" s="89"/>
      <c r="AC81" s="89"/>
    </row>
    <row r="82" spans="1:29" ht="11.1" customHeight="1" x14ac:dyDescent="0.25">
      <c r="A82" s="362" t="str">
        <f>IF(ISBLANK(BP_Annexe1C_NonNumeraires!A82),"",BP_Annexe1C_NonNumeraires!A82)</f>
        <v/>
      </c>
      <c r="B82" s="2213" t="str">
        <f>IF(ISBLANK(BP_Annexe1C_NonNumeraires!B82),"",BP_Annexe1C_NonNumeraires!B82)</f>
        <v/>
      </c>
      <c r="C82" s="2214"/>
      <c r="D82" s="355" t="str">
        <f>IF(ISBLANK(BP_Annexe1C_NonNumeraires!D82),"",BP_Annexe1C_NonNumeraires!D82)</f>
        <v/>
      </c>
      <c r="E82" s="355" t="str">
        <f>IF(ISBLANK(BP_Annexe1C_NonNumeraires!E82),"",BP_Annexe1C_NonNumeraires!E82)</f>
        <v/>
      </c>
      <c r="F82" s="364" t="str">
        <f>IF(ISBLANK(BP_Annexe1C_NonNumeraires!F82),"",BP_Annexe1C_NonNumeraires!F82)</f>
        <v/>
      </c>
      <c r="G82" s="358" t="str">
        <f>IF(ISBLANK(BP_Annexe1C_NonNumeraires!G82),"",BP_Annexe1C_NonNumeraires!G82)</f>
        <v/>
      </c>
      <c r="H82" s="355" t="str">
        <f>IF(ISBLANK(BP_Annexe1C_NonNumeraires!H82),"",BP_Annexe1C_NonNumeraires!H82)</f>
        <v/>
      </c>
      <c r="I82" s="356" t="str">
        <f>IF(ISBLANK(BP_Annexe1C_NonNumeraires!I82),"",BP_Annexe1C_NonNumeraires!I82)</f>
        <v/>
      </c>
      <c r="J82" s="357" t="str">
        <f>IF(ISBLANK(BP_Annexe1C_NonNumeraires!J82),"",BP_Annexe1C_NonNumeraires!J82)</f>
        <v/>
      </c>
      <c r="K82" s="358" t="str">
        <f>IF(ISBLANK(BP_Annexe1C_NonNumeraires!K82),"",BP_Annexe1C_NonNumeraires!K82)</f>
        <v/>
      </c>
      <c r="L82" s="358" t="str">
        <f>IF(ISBLANK(BP_Annexe1C_NonNumeraires!L82),"",BP_Annexe1C_NonNumeraires!L82)</f>
        <v/>
      </c>
      <c r="M82" s="360" t="str">
        <f>IF(ISBLANK(BP_Annexe1C_NonNumeraires!M82),"",BP_Annexe1C_NonNumeraires!M82)</f>
        <v/>
      </c>
      <c r="N82" s="696" t="str">
        <f>IF(ISBLANK(BP_Annexe1C_NonNumeraires!N82),"",BP_Annexe1C_NonNumeraires!N82)</f>
        <v/>
      </c>
      <c r="O82" s="172"/>
      <c r="P82" s="172"/>
      <c r="Q82" s="247"/>
      <c r="R82" s="1261"/>
      <c r="S82" s="1803"/>
      <c r="T82" s="1804"/>
      <c r="U82" s="1305"/>
      <c r="V82" s="1305"/>
      <c r="W82" s="1306"/>
      <c r="X82" s="1302" t="str">
        <f t="shared" si="8"/>
        <v/>
      </c>
      <c r="Y82" s="2199"/>
      <c r="Z82" s="2200"/>
      <c r="AA82" s="89"/>
      <c r="AB82" s="89"/>
      <c r="AC82" s="89"/>
    </row>
    <row r="83" spans="1:29" ht="11.1" hidden="1" customHeight="1" x14ac:dyDescent="0.25">
      <c r="A83" s="362" t="str">
        <f>IF(ISBLANK(BP_Annexe1C_NonNumeraires!A83),"",BP_Annexe1C_NonNumeraires!A83)</f>
        <v/>
      </c>
      <c r="B83" s="2213" t="str">
        <f>IF(ISBLANK(BP_Annexe1C_NonNumeraires!B83),"",BP_Annexe1C_NonNumeraires!B83)</f>
        <v/>
      </c>
      <c r="C83" s="2214"/>
      <c r="D83" s="355" t="str">
        <f>IF(ISBLANK(BP_Annexe1C_NonNumeraires!D83),"",BP_Annexe1C_NonNumeraires!D83)</f>
        <v/>
      </c>
      <c r="E83" s="355" t="str">
        <f>IF(ISBLANK(BP_Annexe1C_NonNumeraires!E83),"",BP_Annexe1C_NonNumeraires!E83)</f>
        <v/>
      </c>
      <c r="F83" s="364" t="str">
        <f>IF(ISBLANK(BP_Annexe1C_NonNumeraires!F83),"",BP_Annexe1C_NonNumeraires!F83)</f>
        <v/>
      </c>
      <c r="G83" s="358" t="str">
        <f>IF(ISBLANK(BP_Annexe1C_NonNumeraires!G83),"",BP_Annexe1C_NonNumeraires!G83)</f>
        <v/>
      </c>
      <c r="H83" s="355" t="str">
        <f>IF(ISBLANK(BP_Annexe1C_NonNumeraires!H83),"",BP_Annexe1C_NonNumeraires!H83)</f>
        <v/>
      </c>
      <c r="I83" s="356" t="str">
        <f>IF(ISBLANK(BP_Annexe1C_NonNumeraires!I83),"",BP_Annexe1C_NonNumeraires!I83)</f>
        <v/>
      </c>
      <c r="J83" s="357" t="str">
        <f>IF(ISBLANK(BP_Annexe1C_NonNumeraires!J83),"",BP_Annexe1C_NonNumeraires!J83)</f>
        <v/>
      </c>
      <c r="K83" s="358" t="str">
        <f>IF(ISBLANK(BP_Annexe1C_NonNumeraires!K83),"",BP_Annexe1C_NonNumeraires!K83)</f>
        <v/>
      </c>
      <c r="L83" s="358" t="str">
        <f>IF(ISBLANK(BP_Annexe1C_NonNumeraires!L83),"",BP_Annexe1C_NonNumeraires!L83)</f>
        <v/>
      </c>
      <c r="M83" s="360" t="str">
        <f>IF(ISBLANK(BP_Annexe1C_NonNumeraires!M83),"",BP_Annexe1C_NonNumeraires!M83)</f>
        <v/>
      </c>
      <c r="N83" s="696" t="str">
        <f>IF(ISBLANK(BP_Annexe1C_NonNumeraires!N83),"",BP_Annexe1C_NonNumeraires!N83)</f>
        <v/>
      </c>
      <c r="O83" s="172"/>
      <c r="P83" s="172"/>
      <c r="Q83" s="247"/>
      <c r="R83" s="1261"/>
      <c r="S83" s="1803"/>
      <c r="T83" s="1804"/>
      <c r="U83" s="1305"/>
      <c r="V83" s="1305"/>
      <c r="W83" s="1306"/>
      <c r="X83" s="1302" t="str">
        <f t="shared" si="8"/>
        <v/>
      </c>
      <c r="Y83" s="2199"/>
      <c r="Z83" s="2200"/>
      <c r="AA83" s="89"/>
      <c r="AB83" s="89"/>
      <c r="AC83" s="89"/>
    </row>
    <row r="84" spans="1:29" ht="11.1" hidden="1" customHeight="1" x14ac:dyDescent="0.25">
      <c r="A84" s="186" t="str">
        <f>IF(ISBLANK(BP_Annexe1C_NonNumeraires!A84),"",BP_Annexe1C_NonNumeraires!A84)</f>
        <v/>
      </c>
      <c r="B84" s="2213" t="str">
        <f>IF(ISBLANK(BP_Annexe1C_NonNumeraires!B84),"",BP_Annexe1C_NonNumeraires!B84)</f>
        <v/>
      </c>
      <c r="C84" s="2214"/>
      <c r="D84" s="187" t="str">
        <f>IF(ISBLANK(BP_Annexe1C_NonNumeraires!D84),"",BP_Annexe1C_NonNumeraires!D84)</f>
        <v/>
      </c>
      <c r="E84" s="187" t="str">
        <f>IF(ISBLANK(BP_Annexe1C_NonNumeraires!E84),"",BP_Annexe1C_NonNumeraires!E84)</f>
        <v/>
      </c>
      <c r="F84" s="188" t="str">
        <f>IF(ISBLANK(BP_Annexe1C_NonNumeraires!F84),"",BP_Annexe1C_NonNumeraires!F84)</f>
        <v/>
      </c>
      <c r="G84" s="189" t="str">
        <f>IF(ISBLANK(BP_Annexe1C_NonNumeraires!G84),"",BP_Annexe1C_NonNumeraires!G84)</f>
        <v/>
      </c>
      <c r="H84" s="187" t="str">
        <f>IF(ISBLANK(BP_Annexe1C_NonNumeraires!H84),"",BP_Annexe1C_NonNumeraires!H84)</f>
        <v/>
      </c>
      <c r="I84" s="190" t="str">
        <f>IF(ISBLANK(BP_Annexe1C_NonNumeraires!I84),"",BP_Annexe1C_NonNumeraires!I84)</f>
        <v/>
      </c>
      <c r="J84" s="191" t="str">
        <f>IF(ISBLANK(BP_Annexe1C_NonNumeraires!J84),"",BP_Annexe1C_NonNumeraires!J84)</f>
        <v/>
      </c>
      <c r="K84" s="189" t="str">
        <f>IF(ISBLANK(BP_Annexe1C_NonNumeraires!K84),"",BP_Annexe1C_NonNumeraires!K84)</f>
        <v/>
      </c>
      <c r="L84" s="189" t="str">
        <f>IF(ISBLANK(BP_Annexe1C_NonNumeraires!L84),"",BP_Annexe1C_NonNumeraires!L84)</f>
        <v/>
      </c>
      <c r="M84" s="192" t="str">
        <f>IF(ISBLANK(BP_Annexe1C_NonNumeraires!M84),"",BP_Annexe1C_NonNumeraires!M84)</f>
        <v/>
      </c>
      <c r="N84" s="696" t="str">
        <f>IF(ISBLANK(BP_Annexe1C_NonNumeraires!N84),"",BP_Annexe1C_NonNumeraires!N84)</f>
        <v/>
      </c>
      <c r="O84" s="172"/>
      <c r="P84" s="172"/>
      <c r="Q84" s="247"/>
      <c r="R84" s="1261"/>
      <c r="S84" s="1803"/>
      <c r="T84" s="1804"/>
      <c r="U84" s="1305"/>
      <c r="V84" s="1305"/>
      <c r="W84" s="1306"/>
      <c r="X84" s="1302" t="str">
        <f t="shared" si="8"/>
        <v/>
      </c>
      <c r="Y84" s="2199"/>
      <c r="Z84" s="2200"/>
      <c r="AA84" s="89"/>
      <c r="AB84" s="89"/>
      <c r="AC84" s="89"/>
    </row>
    <row r="85" spans="1:29" ht="11.1" hidden="1" customHeight="1" x14ac:dyDescent="0.25">
      <c r="A85" s="186" t="str">
        <f>IF(ISBLANK(BP_Annexe1C_NonNumeraires!A85),"",BP_Annexe1C_NonNumeraires!A85)</f>
        <v/>
      </c>
      <c r="B85" s="2161" t="str">
        <f>IF(ISBLANK(BP_Annexe1C_NonNumeraires!B85),"",BP_Annexe1C_NonNumeraires!B85)</f>
        <v/>
      </c>
      <c r="C85" s="2162" t="str">
        <f>IF(ISBLANK(BP_Annexe1C_NonNumeraires!C85),"",BP_Annexe1C_NonNumeraires!C85)</f>
        <v/>
      </c>
      <c r="D85" s="187" t="str">
        <f>IF(ISBLANK(BP_Annexe1C_NonNumeraires!D85),"",BP_Annexe1C_NonNumeraires!D85)</f>
        <v/>
      </c>
      <c r="E85" s="187" t="str">
        <f>IF(ISBLANK(BP_Annexe1C_NonNumeraires!E85),"",BP_Annexe1C_NonNumeraires!E85)</f>
        <v/>
      </c>
      <c r="F85" s="188" t="str">
        <f>IF(ISBLANK(BP_Annexe1C_NonNumeraires!F85),"",BP_Annexe1C_NonNumeraires!F85)</f>
        <v/>
      </c>
      <c r="G85" s="189" t="str">
        <f>IF(ISBLANK(BP_Annexe1C_NonNumeraires!G85),"",BP_Annexe1C_NonNumeraires!G85)</f>
        <v/>
      </c>
      <c r="H85" s="187" t="str">
        <f>IF(ISBLANK(BP_Annexe1C_NonNumeraires!H85),"",BP_Annexe1C_NonNumeraires!H85)</f>
        <v/>
      </c>
      <c r="I85" s="190" t="str">
        <f>IF(ISBLANK(BP_Annexe1C_NonNumeraires!I85),"",BP_Annexe1C_NonNumeraires!I85)</f>
        <v/>
      </c>
      <c r="J85" s="191" t="str">
        <f>IF(ISBLANK(BP_Annexe1C_NonNumeraires!J85),"",BP_Annexe1C_NonNumeraires!J85)</f>
        <v/>
      </c>
      <c r="K85" s="189" t="str">
        <f>IF(ISBLANK(BP_Annexe1C_NonNumeraires!K85),"",BP_Annexe1C_NonNumeraires!K85)</f>
        <v/>
      </c>
      <c r="L85" s="189" t="str">
        <f>IF(ISBLANK(BP_Annexe1C_NonNumeraires!L85),"",BP_Annexe1C_NonNumeraires!L85)</f>
        <v/>
      </c>
      <c r="M85" s="192" t="str">
        <f>IF(ISBLANK(BP_Annexe1C_NonNumeraires!M85),"",BP_Annexe1C_NonNumeraires!M85)</f>
        <v/>
      </c>
      <c r="N85" s="696" t="str">
        <f>IF(ISBLANK(BP_Annexe1C_NonNumeraires!N85),"",BP_Annexe1C_NonNumeraires!N85)</f>
        <v/>
      </c>
      <c r="O85" s="172"/>
      <c r="P85" s="172"/>
      <c r="Q85" s="247"/>
      <c r="R85" s="1261"/>
      <c r="S85" s="1803"/>
      <c r="T85" s="1804"/>
      <c r="U85" s="1305"/>
      <c r="V85" s="1305"/>
      <c r="W85" s="1306"/>
      <c r="X85" s="1302" t="str">
        <f t="shared" si="8"/>
        <v/>
      </c>
      <c r="Y85" s="2199"/>
      <c r="Z85" s="2200"/>
      <c r="AA85" s="89"/>
      <c r="AB85" s="89"/>
      <c r="AC85" s="89"/>
    </row>
    <row r="86" spans="1:29" ht="11.1" hidden="1" customHeight="1" x14ac:dyDescent="0.25">
      <c r="A86" s="186" t="str">
        <f>IF(ISBLANK(BP_Annexe1C_NonNumeraires!A86),"",BP_Annexe1C_NonNumeraires!A86)</f>
        <v/>
      </c>
      <c r="B86" s="2161" t="str">
        <f>IF(ISBLANK(BP_Annexe1C_NonNumeraires!B86),"",BP_Annexe1C_NonNumeraires!B86)</f>
        <v/>
      </c>
      <c r="C86" s="2162" t="str">
        <f>IF(ISBLANK(BP_Annexe1C_NonNumeraires!C86),"",BP_Annexe1C_NonNumeraires!C86)</f>
        <v/>
      </c>
      <c r="D86" s="187" t="str">
        <f>IF(ISBLANK(BP_Annexe1C_NonNumeraires!D86),"",BP_Annexe1C_NonNumeraires!D86)</f>
        <v/>
      </c>
      <c r="E86" s="187" t="str">
        <f>IF(ISBLANK(BP_Annexe1C_NonNumeraires!E86),"",BP_Annexe1C_NonNumeraires!E86)</f>
        <v/>
      </c>
      <c r="F86" s="188" t="str">
        <f>IF(ISBLANK(BP_Annexe1C_NonNumeraires!F86),"",BP_Annexe1C_NonNumeraires!F86)</f>
        <v/>
      </c>
      <c r="G86" s="189" t="str">
        <f>IF(ISBLANK(BP_Annexe1C_NonNumeraires!G86),"",BP_Annexe1C_NonNumeraires!G86)</f>
        <v/>
      </c>
      <c r="H86" s="187" t="str">
        <f>IF(ISBLANK(BP_Annexe1C_NonNumeraires!H86),"",BP_Annexe1C_NonNumeraires!H86)</f>
        <v/>
      </c>
      <c r="I86" s="190" t="str">
        <f>IF(ISBLANK(BP_Annexe1C_NonNumeraires!I86),"",BP_Annexe1C_NonNumeraires!I86)</f>
        <v/>
      </c>
      <c r="J86" s="191" t="str">
        <f>IF(ISBLANK(BP_Annexe1C_NonNumeraires!J86),"",BP_Annexe1C_NonNumeraires!J86)</f>
        <v/>
      </c>
      <c r="K86" s="189" t="str">
        <f>IF(ISBLANK(BP_Annexe1C_NonNumeraires!K86),"",BP_Annexe1C_NonNumeraires!K86)</f>
        <v/>
      </c>
      <c r="L86" s="189" t="str">
        <f>IF(ISBLANK(BP_Annexe1C_NonNumeraires!L86),"",BP_Annexe1C_NonNumeraires!L86)</f>
        <v/>
      </c>
      <c r="M86" s="192" t="str">
        <f>IF(ISBLANK(BP_Annexe1C_NonNumeraires!M86),"",BP_Annexe1C_NonNumeraires!M86)</f>
        <v/>
      </c>
      <c r="N86" s="696" t="str">
        <f>IF(ISBLANK(BP_Annexe1C_NonNumeraires!N86),"",BP_Annexe1C_NonNumeraires!N86)</f>
        <v/>
      </c>
      <c r="O86" s="172"/>
      <c r="P86" s="172"/>
      <c r="Q86" s="247"/>
      <c r="R86" s="1261"/>
      <c r="S86" s="1803"/>
      <c r="T86" s="1804"/>
      <c r="U86" s="1305"/>
      <c r="V86" s="1305"/>
      <c r="W86" s="1306"/>
      <c r="X86" s="1302" t="str">
        <f t="shared" si="8"/>
        <v/>
      </c>
      <c r="Y86" s="2199"/>
      <c r="Z86" s="2200"/>
      <c r="AA86" s="89"/>
      <c r="AB86" s="89"/>
      <c r="AC86" s="89"/>
    </row>
    <row r="87" spans="1:29" ht="11.1" hidden="1" customHeight="1" x14ac:dyDescent="0.25">
      <c r="A87" s="193" t="str">
        <f>IF(ISBLANK(BP_Annexe1C_NonNumeraires!A87),"",BP_Annexe1C_NonNumeraires!A87)</f>
        <v/>
      </c>
      <c r="B87" s="2232" t="str">
        <f>IF(ISBLANK(BP_Annexe1C_NonNumeraires!B87),"",BP_Annexe1C_NonNumeraires!B87)</f>
        <v/>
      </c>
      <c r="C87" s="2233" t="str">
        <f>IF(ISBLANK(BP_Annexe1C_NonNumeraires!C87),"",BP_Annexe1C_NonNumeraires!C87)</f>
        <v/>
      </c>
      <c r="D87" s="194" t="str">
        <f>IF(ISBLANK(BP_Annexe1C_NonNumeraires!D87),"",BP_Annexe1C_NonNumeraires!D87)</f>
        <v/>
      </c>
      <c r="E87" s="194" t="str">
        <f>IF(ISBLANK(BP_Annexe1C_NonNumeraires!E87),"",BP_Annexe1C_NonNumeraires!E87)</f>
        <v/>
      </c>
      <c r="F87" s="195" t="str">
        <f>IF(ISBLANK(BP_Annexe1C_NonNumeraires!F87),"",BP_Annexe1C_NonNumeraires!F87)</f>
        <v/>
      </c>
      <c r="G87" s="196" t="str">
        <f>IF(ISBLANK(BP_Annexe1C_NonNumeraires!G87),"",BP_Annexe1C_NonNumeraires!G87)</f>
        <v/>
      </c>
      <c r="H87" s="194" t="str">
        <f>IF(ISBLANK(BP_Annexe1C_NonNumeraires!H87),"",BP_Annexe1C_NonNumeraires!H87)</f>
        <v/>
      </c>
      <c r="I87" s="197" t="str">
        <f>IF(ISBLANK(BP_Annexe1C_NonNumeraires!I87),"",BP_Annexe1C_NonNumeraires!I87)</f>
        <v/>
      </c>
      <c r="J87" s="198" t="str">
        <f>IF(ISBLANK(BP_Annexe1C_NonNumeraires!J87),"",BP_Annexe1C_NonNumeraires!J87)</f>
        <v/>
      </c>
      <c r="K87" s="196" t="str">
        <f>IF(ISBLANK(BP_Annexe1C_NonNumeraires!K87),"",BP_Annexe1C_NonNumeraires!K87)</f>
        <v/>
      </c>
      <c r="L87" s="196" t="str">
        <f>IF(ISBLANK(BP_Annexe1C_NonNumeraires!L87),"",BP_Annexe1C_NonNumeraires!L87)</f>
        <v/>
      </c>
      <c r="M87" s="199" t="str">
        <f>IF(ISBLANK(BP_Annexe1C_NonNumeraires!M87),"",BP_Annexe1C_NonNumeraires!M87)</f>
        <v/>
      </c>
      <c r="N87" s="696" t="str">
        <f>IF(ISBLANK(BP_Annexe1C_NonNumeraires!N87),"",BP_Annexe1C_NonNumeraires!N87)</f>
        <v/>
      </c>
      <c r="O87" s="172"/>
      <c r="P87" s="172"/>
      <c r="Q87" s="247"/>
      <c r="R87" s="1261"/>
      <c r="S87" s="1803"/>
      <c r="T87" s="1804"/>
      <c r="U87" s="1305"/>
      <c r="V87" s="1305"/>
      <c r="W87" s="1306"/>
      <c r="X87" s="1302" t="str">
        <f t="shared" si="8"/>
        <v/>
      </c>
      <c r="Y87" s="2201"/>
      <c r="Z87" s="2202"/>
      <c r="AA87" s="89"/>
      <c r="AB87" s="89"/>
      <c r="AC87" s="89"/>
    </row>
    <row r="88" spans="1:29" x14ac:dyDescent="0.25">
      <c r="A88" s="2167" t="s">
        <v>233</v>
      </c>
      <c r="B88" s="2167"/>
      <c r="C88" s="2167"/>
      <c r="D88" s="2168"/>
      <c r="E88" s="2168"/>
      <c r="F88" s="127">
        <f>IF(ISBLANK(BP_Annexe1C_NonNumeraires!F88),"",BP_Annexe1C_NonNumeraires!F88)</f>
        <v>0</v>
      </c>
      <c r="G88" s="125">
        <f>IF(ISBLANK(BP_Annexe1C_NonNumeraires!G88),"",BP_Annexe1C_NonNumeraires!G88)</f>
        <v>0</v>
      </c>
      <c r="H88" s="117">
        <f>IF(ISBLANK(BP_Annexe1C_NonNumeraires!H88),"",BP_Annexe1C_NonNumeraires!H88)</f>
        <v>0</v>
      </c>
      <c r="I88" s="125">
        <f>IF(ISBLANK(BP_Annexe1C_NonNumeraires!I88),"",BP_Annexe1C_NonNumeraires!I88)</f>
        <v>0</v>
      </c>
      <c r="J88" s="117">
        <f>IF(ISBLANK(BP_Annexe1C_NonNumeraires!J88),"",BP_Annexe1C_NonNumeraires!J88)</f>
        <v>0</v>
      </c>
      <c r="K88" s="112">
        <f>IF(ISBLANK(BP_Annexe1C_NonNumeraires!K88),"",BP_Annexe1C_NonNumeraires!K88)</f>
        <v>0</v>
      </c>
      <c r="L88" s="112">
        <f>IF(ISBLANK(BP_Annexe1C_NonNumeraires!L88),"",BP_Annexe1C_NonNumeraires!L88)</f>
        <v>0</v>
      </c>
      <c r="M88" s="347">
        <f>IF(ISBLANK(BP_Annexe1C_NonNumeraires!M88),"",BP_Annexe1C_NonNumeraires!M88)</f>
        <v>0</v>
      </c>
      <c r="N88" s="178"/>
      <c r="O88" s="215"/>
      <c r="P88" s="215"/>
      <c r="Q88" s="247"/>
      <c r="S88" s="265"/>
      <c r="T88" s="2185" t="s">
        <v>245</v>
      </c>
      <c r="U88" s="2185"/>
      <c r="V88" s="1812"/>
      <c r="W88" s="101">
        <f>SUM(W78:W87)</f>
        <v>0</v>
      </c>
      <c r="X88" s="102"/>
      <c r="Y88" s="1416"/>
      <c r="Z88" s="1415"/>
      <c r="AA88" s="89"/>
      <c r="AB88" s="89"/>
      <c r="AC88" s="89"/>
    </row>
    <row r="89" spans="1:29" x14ac:dyDescent="0.25">
      <c r="A89" s="2178" t="s">
        <v>234</v>
      </c>
      <c r="B89" s="2178"/>
      <c r="C89" s="2178"/>
      <c r="D89" s="2179"/>
      <c r="E89" s="2179"/>
      <c r="F89" s="156">
        <f>IF(ISBLANK(BP_Annexe1C_NonNumeraires!F89),"",BP_Annexe1C_NonNumeraires!F89)</f>
        <v>0</v>
      </c>
      <c r="G89" s="157">
        <f>IF(ISBLANK(BP_Annexe1C_NonNumeraires!G89),"",BP_Annexe1C_NonNumeraires!G89)</f>
        <v>0</v>
      </c>
      <c r="H89" s="1869">
        <f>IF(ISBLANK(BP_Annexe1C_NonNumeraires!H89),"",BP_Annexe1C_NonNumeraires!H89)</f>
        <v>0</v>
      </c>
      <c r="I89" s="157">
        <f>IF(ISBLANK(BP_Annexe1C_NonNumeraires!I89),"",BP_Annexe1C_NonNumeraires!I89)</f>
        <v>0</v>
      </c>
      <c r="J89" s="152">
        <f>IF(ISBLANK(BP_Annexe1C_NonNumeraires!J89),"",BP_Annexe1C_NonNumeraires!J89)</f>
        <v>0</v>
      </c>
      <c r="K89" s="153">
        <f>IF(ISBLANK(BP_Annexe1C_NonNumeraires!K89),"",BP_Annexe1C_NonNumeraires!K89)</f>
        <v>0</v>
      </c>
      <c r="L89" s="153">
        <f>IF(ISBLANK(BP_Annexe1C_NonNumeraires!L89),"",BP_Annexe1C_NonNumeraires!L89)</f>
        <v>0</v>
      </c>
      <c r="M89" s="172"/>
      <c r="N89" s="1851">
        <f>IF(ISBLANK(BP_Annexe1C_NonNumeraires!N89),"",BP_Annexe1C_NonNumeraires!N89)</f>
        <v>0</v>
      </c>
      <c r="O89" s="215"/>
      <c r="P89" s="215"/>
      <c r="Q89" s="247"/>
      <c r="S89" s="130"/>
      <c r="T89" s="130"/>
      <c r="U89" s="130"/>
      <c r="V89" s="2186" t="s">
        <v>246</v>
      </c>
      <c r="W89" s="2187"/>
      <c r="X89" s="2181">
        <f>SUM(X78:X87)</f>
        <v>0</v>
      </c>
      <c r="Y89" s="1419"/>
      <c r="Z89" s="89"/>
      <c r="AA89" s="89"/>
      <c r="AB89" s="89"/>
      <c r="AC89" s="89"/>
    </row>
    <row r="90" spans="1:29" ht="15" customHeight="1" x14ac:dyDescent="0.25">
      <c r="A90" s="2212" t="s">
        <v>235</v>
      </c>
      <c r="B90" s="2212"/>
      <c r="C90" s="2212"/>
      <c r="D90" s="2212"/>
      <c r="E90" s="2212"/>
      <c r="F90" s="1805">
        <f>IF(ISBLANK(BP_Annexe1C_NonNumeraires!F90),"",BP_Annexe1C_NonNumeraires!F90)</f>
        <v>0</v>
      </c>
      <c r="G90" s="1807"/>
      <c r="H90" s="1870" t="str">
        <f>IF(ISBLANK(BP_Annexe1C_NonNumeraires!H90),"",BP_Annexe1C_NonNumeraires!H90)</f>
        <v/>
      </c>
      <c r="I90" s="1805">
        <f>IF(ISBLANK(BP_Annexe1C_NonNumeraires!I90),"",BP_Annexe1C_NonNumeraires!I90)</f>
        <v>0</v>
      </c>
      <c r="J90" s="1806" t="str">
        <f>IF(ISBLANK(BP_Annexe1C_NonNumeraires!J90),"",BP_Annexe1C_NonNumeraires!J90)</f>
        <v/>
      </c>
      <c r="K90" s="1806"/>
      <c r="L90" s="1807" t="str">
        <f>IF(ISBLANK(BP_Annexe1C_NonNumeraires!L90),"",BP_Annexe1C_NonNumeraires!L90)</f>
        <v/>
      </c>
      <c r="M90" s="172"/>
      <c r="N90" s="1852" t="str">
        <f>IF(ISBLANK(BP_Annexe1C_NonNumeraires!N90),"",BP_Annexe1C_NonNumeraires!N90)</f>
        <v/>
      </c>
      <c r="O90" s="172"/>
      <c r="P90" s="172"/>
      <c r="Q90" s="247"/>
      <c r="R90" s="130"/>
      <c r="S90" s="130"/>
      <c r="T90" s="130"/>
      <c r="U90" s="130"/>
      <c r="V90" s="2186"/>
      <c r="W90" s="2187"/>
      <c r="X90" s="2182"/>
      <c r="Y90" s="1419"/>
      <c r="AC90" s="89"/>
    </row>
    <row r="91" spans="1:29" ht="15.75" thickBot="1" x14ac:dyDescent="0.3">
      <c r="A91" s="172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247"/>
      <c r="R91" s="221"/>
      <c r="S91" s="221"/>
      <c r="T91" s="221"/>
      <c r="U91" s="221"/>
      <c r="V91" s="221"/>
    </row>
    <row r="92" spans="1:29" ht="15" customHeight="1" x14ac:dyDescent="0.25">
      <c r="A92" s="365" t="s">
        <v>232</v>
      </c>
      <c r="B92" s="170"/>
      <c r="C92" s="172"/>
      <c r="D92" s="172"/>
      <c r="E92" s="172"/>
      <c r="F92" s="1786" t="s">
        <v>85</v>
      </c>
      <c r="G92" s="1787"/>
      <c r="H92" s="1788"/>
      <c r="I92" s="1868" t="s">
        <v>114</v>
      </c>
      <c r="J92" s="1868"/>
      <c r="K92" s="1868"/>
      <c r="L92" s="1868"/>
      <c r="M92" s="172"/>
      <c r="N92" s="1862">
        <f>IF(ISBLANK(BP_Annexe1C_NonNumeraires!N92),"",BP_Annexe1C_NonNumeraires!N92)</f>
        <v>0</v>
      </c>
      <c r="O92" s="172"/>
      <c r="P92" s="172"/>
      <c r="Q92" s="247"/>
      <c r="U92" s="1810" t="s">
        <v>129</v>
      </c>
      <c r="V92" s="1810"/>
      <c r="W92" s="2262"/>
      <c r="X92" s="2267">
        <f>X71+X89</f>
        <v>0</v>
      </c>
      <c r="AC92" s="89"/>
    </row>
    <row r="93" spans="1:29" ht="23.25" thickBot="1" x14ac:dyDescent="0.3">
      <c r="A93" s="171" t="s">
        <v>90</v>
      </c>
      <c r="B93" s="170"/>
      <c r="C93" s="172"/>
      <c r="D93" s="172"/>
      <c r="E93" s="172"/>
      <c r="F93" s="129" t="s">
        <v>86</v>
      </c>
      <c r="G93" s="120" t="s">
        <v>398</v>
      </c>
      <c r="H93" s="124" t="s">
        <v>399</v>
      </c>
      <c r="I93" s="129" t="s">
        <v>71</v>
      </c>
      <c r="J93" s="116" t="s">
        <v>72</v>
      </c>
      <c r="K93" s="116" t="s">
        <v>73</v>
      </c>
      <c r="L93" s="524" t="s">
        <v>78</v>
      </c>
      <c r="M93" s="172"/>
      <c r="N93" s="1863" t="str">
        <f>IF(ISBLANK(BP_Annexe1C_NonNumeraires!N93),"",BP_Annexe1C_NonNumeraires!N93)</f>
        <v/>
      </c>
      <c r="O93" s="172"/>
      <c r="P93" s="172"/>
      <c r="Q93" s="247"/>
      <c r="U93" s="1810"/>
      <c r="V93" s="1810"/>
      <c r="W93" s="2262"/>
      <c r="X93" s="2268"/>
      <c r="AC93" s="89"/>
    </row>
    <row r="94" spans="1:29" ht="15" customHeight="1" x14ac:dyDescent="0.25">
      <c r="A94" s="173"/>
      <c r="B94" s="172"/>
      <c r="C94" s="172"/>
      <c r="D94" s="172"/>
      <c r="E94" s="526" t="s">
        <v>228</v>
      </c>
      <c r="F94" s="151">
        <f>IF(ISBLANK(BP_Annexe1C_NonNumeraires!F94),"",BP_Annexe1C_NonNumeraires!F94)</f>
        <v>0</v>
      </c>
      <c r="G94" s="152">
        <f>IF(ISBLANK(BP_Annexe1C_NonNumeraires!G94),"",BP_Annexe1C_NonNumeraires!G94)</f>
        <v>0</v>
      </c>
      <c r="H94" s="153">
        <f>IF(ISBLANK(BP_Annexe1C_NonNumeraires!H94),"",BP_Annexe1C_NonNumeraires!H94)</f>
        <v>0</v>
      </c>
      <c r="I94" s="151">
        <f>IF(ISBLANK(BP_Annexe1C_NonNumeraires!I94),"",BP_Annexe1C_NonNumeraires!I94)</f>
        <v>0</v>
      </c>
      <c r="J94" s="152">
        <f>IF(ISBLANK(BP_Annexe1C_NonNumeraires!J94),"",BP_Annexe1C_NonNumeraires!J94)</f>
        <v>0</v>
      </c>
      <c r="K94" s="152">
        <f>IF(ISBLANK(BP_Annexe1C_NonNumeraires!K94),"",BP_Annexe1C_NonNumeraires!K94)</f>
        <v>0</v>
      </c>
      <c r="L94" s="153">
        <f>IF(ISBLANK(BP_Annexe1C_NonNumeraires!L94),"",BP_Annexe1C_NonNumeraires!L94)</f>
        <v>0</v>
      </c>
      <c r="M94" s="172"/>
      <c r="N94" s="172"/>
      <c r="O94" s="172"/>
      <c r="P94" s="172"/>
      <c r="Q94" s="247"/>
      <c r="R94" s="527"/>
      <c r="S94" s="527"/>
      <c r="T94" s="527"/>
      <c r="AC94" s="89"/>
    </row>
    <row r="95" spans="1:29" ht="15" customHeight="1" x14ac:dyDescent="0.25">
      <c r="A95" s="173"/>
      <c r="B95" s="172"/>
      <c r="C95" s="172"/>
      <c r="D95" s="172"/>
      <c r="E95" s="526" t="s">
        <v>241</v>
      </c>
      <c r="F95" s="1789">
        <f>IF(ISBLANK(BP_Annexe1C_NonNumeraires!F95),"",BP_Annexe1C_NonNumeraires!F95)</f>
        <v>0</v>
      </c>
      <c r="G95" s="1790"/>
      <c r="H95" s="1791"/>
      <c r="I95" s="1854">
        <f>IF(ISBLANK(BP_Annexe1C_NonNumeraires!I95),"",BP_Annexe1C_NonNumeraires!I95)</f>
        <v>0</v>
      </c>
      <c r="J95" s="1854" t="str">
        <f>IF(ISBLANK(BP_Annexe1C_NonNumeraires!J95),"",BP_Annexe1C_NonNumeraires!J95)</f>
        <v/>
      </c>
      <c r="K95" s="1854" t="str">
        <f>IF(ISBLANK(BP_Annexe1C_NonNumeraires!K95),"",BP_Annexe1C_NonNumeraires!K95)</f>
        <v/>
      </c>
      <c r="L95" s="1854" t="str">
        <f>IF(ISBLANK(BP_Annexe1C_NonNumeraires!L95),"",BP_Annexe1C_NonNumeraires!L95)</f>
        <v/>
      </c>
      <c r="M95" s="172"/>
      <c r="N95" s="172"/>
      <c r="O95" s="1861" t="s">
        <v>355</v>
      </c>
      <c r="P95" s="1413"/>
      <c r="Q95" s="247"/>
      <c r="R95" s="527"/>
      <c r="S95" s="527"/>
      <c r="T95" s="527"/>
      <c r="W95" s="527"/>
      <c r="Z95" s="1861" t="s">
        <v>355</v>
      </c>
      <c r="AC95" s="89"/>
    </row>
    <row r="96" spans="1:29" x14ac:dyDescent="0.25">
      <c r="A96" s="172"/>
      <c r="B96" s="172"/>
      <c r="C96" s="172"/>
      <c r="D96" s="172"/>
      <c r="E96" s="172"/>
      <c r="F96" s="172"/>
      <c r="G96" s="172"/>
      <c r="H96" s="172"/>
      <c r="I96" s="1827" t="s">
        <v>82</v>
      </c>
      <c r="J96" s="1827"/>
      <c r="K96" s="1827"/>
      <c r="L96" s="1827"/>
      <c r="M96" s="172"/>
      <c r="N96" s="172"/>
      <c r="O96" s="1861"/>
      <c r="P96" s="1413"/>
      <c r="Q96" s="247"/>
      <c r="R96" s="527"/>
      <c r="S96" s="527"/>
      <c r="T96" s="527"/>
      <c r="U96" s="527"/>
      <c r="W96" s="527"/>
      <c r="Z96" s="1861"/>
    </row>
    <row r="97" spans="1:26" ht="15.75" thickBot="1" x14ac:dyDescent="0.3">
      <c r="A97" s="172"/>
      <c r="B97" s="172"/>
      <c r="C97" s="172"/>
      <c r="D97" s="172"/>
      <c r="E97" s="172"/>
      <c r="F97" s="172"/>
      <c r="G97" s="172"/>
      <c r="H97" s="172"/>
      <c r="I97" s="128" t="s">
        <v>83</v>
      </c>
      <c r="J97" s="116" t="s">
        <v>400</v>
      </c>
      <c r="K97" s="116" t="s">
        <v>116</v>
      </c>
      <c r="L97" s="524" t="s">
        <v>401</v>
      </c>
      <c r="M97" s="172"/>
      <c r="N97" s="172"/>
      <c r="O97" s="1861"/>
      <c r="P97" s="1413"/>
      <c r="Q97" s="247"/>
      <c r="R97" s="527"/>
      <c r="S97" s="527"/>
      <c r="T97" s="527"/>
      <c r="U97" s="527"/>
      <c r="W97" s="527"/>
      <c r="Z97" s="1861"/>
    </row>
    <row r="98" spans="1:26" x14ac:dyDescent="0.25">
      <c r="A98" s="172"/>
      <c r="B98" s="172"/>
      <c r="C98" s="172"/>
      <c r="D98" s="172"/>
      <c r="E98" s="172"/>
      <c r="F98" s="172"/>
      <c r="G98" s="172"/>
      <c r="H98" s="853" t="s">
        <v>228</v>
      </c>
      <c r="I98" s="810">
        <f>IF(ISBLANK(BP_Annexe1C_NonNumeraires!I98),"",BP_Annexe1C_NonNumeraires!I98)</f>
        <v>0</v>
      </c>
      <c r="J98" s="811">
        <f>IF(ISBLANK(BP_Annexe1C_NonNumeraires!J98),"",BP_Annexe1C_NonNumeraires!J98)</f>
        <v>0</v>
      </c>
      <c r="K98" s="811">
        <f>IF(ISBLANK(BP_Annexe1C_NonNumeraires!K98),"",BP_Annexe1C_NonNumeraires!K98)</f>
        <v>0</v>
      </c>
      <c r="L98" s="812">
        <f>IF(ISBLANK(BP_Annexe1C_NonNumeraires!L98),"",BP_Annexe1C_NonNumeraires!L98)</f>
        <v>0</v>
      </c>
      <c r="M98" s="172"/>
      <c r="N98" s="172"/>
      <c r="O98" s="1862">
        <f>IF(ISBLANK(BP_Annexe1C_NonNumeraires!O98),"",BP_Annexe1C_NonNumeraires!O98)</f>
        <v>0</v>
      </c>
      <c r="P98" s="1410"/>
      <c r="Q98" s="247"/>
      <c r="R98" s="527"/>
      <c r="S98" s="527"/>
      <c r="T98" s="527"/>
      <c r="U98" s="527"/>
      <c r="Z98" s="2265">
        <f>W48+X92</f>
        <v>0</v>
      </c>
    </row>
    <row r="99" spans="1:26" ht="15.75" thickBot="1" x14ac:dyDescent="0.3">
      <c r="A99" s="172"/>
      <c r="B99" s="172"/>
      <c r="C99" s="172"/>
      <c r="D99" s="172"/>
      <c r="E99" s="172"/>
      <c r="F99" s="172"/>
      <c r="G99" s="172"/>
      <c r="H99" s="853" t="s">
        <v>241</v>
      </c>
      <c r="I99" s="2248">
        <f>IF(ISBLANK(BP_Annexe1C_NonNumeraires!I99),"",BP_Annexe1C_NonNumeraires!I99)</f>
        <v>0</v>
      </c>
      <c r="J99" s="2248" t="str">
        <f>IF(ISBLANK(BP_Annexe1C_NonNumeraires!J99),"",BP_Annexe1C_NonNumeraires!J99)</f>
        <v/>
      </c>
      <c r="K99" s="2248" t="str">
        <f>IF(ISBLANK(BP_Annexe1C_NonNumeraires!K99),"",BP_Annexe1C_NonNumeraires!K99)</f>
        <v/>
      </c>
      <c r="L99" s="2249" t="str">
        <f>IF(ISBLANK(BP_Annexe1C_NonNumeraires!L99),"",BP_Annexe1C_NonNumeraires!L99)</f>
        <v/>
      </c>
      <c r="M99" s="172"/>
      <c r="N99" s="172"/>
      <c r="O99" s="1863" t="str">
        <f>IF(ISBLANK(BP_Annexe1C_NonNumeraires!O99),"",BP_Annexe1C_NonNumeraires!O99)</f>
        <v/>
      </c>
      <c r="P99" s="1410"/>
      <c r="Q99" s="247"/>
      <c r="R99" s="527"/>
      <c r="S99" s="527"/>
      <c r="T99" s="527"/>
      <c r="U99" s="527"/>
      <c r="Z99" s="2266" t="str">
        <f>IF(ISBLANK(BP_Annexe1C_NonNumeraires!V99),"",BP_Annexe1C_NonNumeraires!V99)</f>
        <v/>
      </c>
    </row>
    <row r="100" spans="1:26" x14ac:dyDescent="0.25">
      <c r="W100" s="32"/>
      <c r="Z100" s="220"/>
    </row>
    <row r="103" spans="1:26" x14ac:dyDescent="0.25">
      <c r="Q103" s="527"/>
      <c r="R103" s="527"/>
      <c r="S103" s="527"/>
      <c r="T103" s="527"/>
      <c r="U103" s="527"/>
      <c r="V103" s="527"/>
      <c r="W103" s="527"/>
      <c r="X103" s="527"/>
    </row>
  </sheetData>
  <sheetProtection algorithmName="SHA-512" hashValue="RN25MIGm17ZT7dEvEmlJpshKufplg4XLOpleiPWt2ACr8LCtSmYEnGODCjnzMPifIbxxZf2XR50V9v3raRc8gA==" saltValue="XOiavgAsNaaqynUK69ky5w==" spinCount="100000" sheet="1" formatColumns="0" formatRows="0"/>
  <mergeCells count="252">
    <mergeCell ref="C4:E4"/>
    <mergeCell ref="C3:E3"/>
    <mergeCell ref="N4:W4"/>
    <mergeCell ref="Z2:Z4"/>
    <mergeCell ref="U3:W3"/>
    <mergeCell ref="Z30:Z39"/>
    <mergeCell ref="Z12:Z21"/>
    <mergeCell ref="U74:Z74"/>
    <mergeCell ref="R37:S37"/>
    <mergeCell ref="R38:S38"/>
    <mergeCell ref="R39:S39"/>
    <mergeCell ref="R67:S67"/>
    <mergeCell ref="R12:S12"/>
    <mergeCell ref="R18:S18"/>
    <mergeCell ref="V23:W24"/>
    <mergeCell ref="C5:D5"/>
    <mergeCell ref="O2:R2"/>
    <mergeCell ref="C2:N2"/>
    <mergeCell ref="T26:Z26"/>
    <mergeCell ref="Z9:Z11"/>
    <mergeCell ref="T8:Z8"/>
    <mergeCell ref="Z27:Z29"/>
    <mergeCell ref="N3:R3"/>
    <mergeCell ref="C8:O8"/>
    <mergeCell ref="O95:O97"/>
    <mergeCell ref="O98:O99"/>
    <mergeCell ref="Z95:Z97"/>
    <mergeCell ref="Z98:Z99"/>
    <mergeCell ref="S87:T87"/>
    <mergeCell ref="S78:T78"/>
    <mergeCell ref="X92:X93"/>
    <mergeCell ref="R75:R77"/>
    <mergeCell ref="S75:T77"/>
    <mergeCell ref="U75:U77"/>
    <mergeCell ref="U92:W93"/>
    <mergeCell ref="X89:X90"/>
    <mergeCell ref="X75:X77"/>
    <mergeCell ref="V75:V77"/>
    <mergeCell ref="Y75:Z77"/>
    <mergeCell ref="Y78:Z87"/>
    <mergeCell ref="I95:L95"/>
    <mergeCell ref="K45:M45"/>
    <mergeCell ref="C57:C59"/>
    <mergeCell ref="D57:D59"/>
    <mergeCell ref="R56:S56"/>
    <mergeCell ref="A47:E47"/>
    <mergeCell ref="T47:V47"/>
    <mergeCell ref="T48:V49"/>
    <mergeCell ref="R61:S61"/>
    <mergeCell ref="R62:S62"/>
    <mergeCell ref="R63:S63"/>
    <mergeCell ref="R64:S64"/>
    <mergeCell ref="R65:S65"/>
    <mergeCell ref="F45:G45"/>
    <mergeCell ref="H45:J45"/>
    <mergeCell ref="A88:E88"/>
    <mergeCell ref="B78:C78"/>
    <mergeCell ref="B84:C84"/>
    <mergeCell ref="B85:C85"/>
    <mergeCell ref="B86:C86"/>
    <mergeCell ref="A63:B63"/>
    <mergeCell ref="A64:B64"/>
    <mergeCell ref="A65:B65"/>
    <mergeCell ref="I92:L92"/>
    <mergeCell ref="I96:L96"/>
    <mergeCell ref="I99:L99"/>
    <mergeCell ref="N92:N93"/>
    <mergeCell ref="O71:O72"/>
    <mergeCell ref="A72:E72"/>
    <mergeCell ref="H72:J72"/>
    <mergeCell ref="K72:M72"/>
    <mergeCell ref="S84:T84"/>
    <mergeCell ref="T88:V88"/>
    <mergeCell ref="S79:T79"/>
    <mergeCell ref="S80:T80"/>
    <mergeCell ref="S81:T81"/>
    <mergeCell ref="S82:T82"/>
    <mergeCell ref="S83:T83"/>
    <mergeCell ref="V71:W72"/>
    <mergeCell ref="W75:W77"/>
    <mergeCell ref="D74:N74"/>
    <mergeCell ref="F75:M75"/>
    <mergeCell ref="F76:G76"/>
    <mergeCell ref="F92:H92"/>
    <mergeCell ref="F95:H95"/>
    <mergeCell ref="V89:W90"/>
    <mergeCell ref="S86:T86"/>
    <mergeCell ref="S85:T85"/>
    <mergeCell ref="R34:S34"/>
    <mergeCell ref="N25:P25"/>
    <mergeCell ref="A34:B34"/>
    <mergeCell ref="A21:B21"/>
    <mergeCell ref="H24:J24"/>
    <mergeCell ref="K24:M24"/>
    <mergeCell ref="R13:S13"/>
    <mergeCell ref="R14:S14"/>
    <mergeCell ref="R15:S15"/>
    <mergeCell ref="R16:S16"/>
    <mergeCell ref="R17:S17"/>
    <mergeCell ref="A20:B20"/>
    <mergeCell ref="R25:S26"/>
    <mergeCell ref="R33:S33"/>
    <mergeCell ref="C26:O26"/>
    <mergeCell ref="K28:M28"/>
    <mergeCell ref="A27:B29"/>
    <mergeCell ref="C27:C29"/>
    <mergeCell ref="D27:D29"/>
    <mergeCell ref="A24:E24"/>
    <mergeCell ref="E27:E29"/>
    <mergeCell ref="F27:N27"/>
    <mergeCell ref="A18:B18"/>
    <mergeCell ref="A19:B19"/>
    <mergeCell ref="R20:S20"/>
    <mergeCell ref="R21:S21"/>
    <mergeCell ref="A22:E22"/>
    <mergeCell ref="N28:N29"/>
    <mergeCell ref="U5:X5"/>
    <mergeCell ref="X23:X24"/>
    <mergeCell ref="X27:X29"/>
    <mergeCell ref="R9:S11"/>
    <mergeCell ref="T9:T11"/>
    <mergeCell ref="C9:C11"/>
    <mergeCell ref="W9:W11"/>
    <mergeCell ref="R7:S8"/>
    <mergeCell ref="D9:D11"/>
    <mergeCell ref="E9:E11"/>
    <mergeCell ref="X9:X11"/>
    <mergeCell ref="A6:X6"/>
    <mergeCell ref="A7:B8"/>
    <mergeCell ref="A12:B12"/>
    <mergeCell ref="W27:W29"/>
    <mergeCell ref="F28:G28"/>
    <mergeCell ref="F24:G24"/>
    <mergeCell ref="A89:E89"/>
    <mergeCell ref="H89:H90"/>
    <mergeCell ref="N89:N90"/>
    <mergeCell ref="A90:E90"/>
    <mergeCell ref="I90:L90"/>
    <mergeCell ref="A49:E49"/>
    <mergeCell ref="H49:J49"/>
    <mergeCell ref="O41:O42"/>
    <mergeCell ref="A42:E42"/>
    <mergeCell ref="B87:C87"/>
    <mergeCell ref="F90:G90"/>
    <mergeCell ref="N75:N77"/>
    <mergeCell ref="F49:G49"/>
    <mergeCell ref="A69:B69"/>
    <mergeCell ref="A68:B68"/>
    <mergeCell ref="F58:G58"/>
    <mergeCell ref="H42:J42"/>
    <mergeCell ref="K42:M42"/>
    <mergeCell ref="A57:B59"/>
    <mergeCell ref="B80:C80"/>
    <mergeCell ref="B79:C79"/>
    <mergeCell ref="F42:G42"/>
    <mergeCell ref="F57:N57"/>
    <mergeCell ref="H58:J58"/>
    <mergeCell ref="B81:C81"/>
    <mergeCell ref="B82:C82"/>
    <mergeCell ref="B83:C83"/>
    <mergeCell ref="A41:E41"/>
    <mergeCell ref="N5:P5"/>
    <mergeCell ref="F72:G72"/>
    <mergeCell ref="A61:B61"/>
    <mergeCell ref="A62:B62"/>
    <mergeCell ref="O57:O59"/>
    <mergeCell ref="A70:E70"/>
    <mergeCell ref="A71:E71"/>
    <mergeCell ref="P9:P11"/>
    <mergeCell ref="P27:P29"/>
    <mergeCell ref="O43:P43"/>
    <mergeCell ref="O44:P45"/>
    <mergeCell ref="C56:O56"/>
    <mergeCell ref="N48:O49"/>
    <mergeCell ref="K58:M58"/>
    <mergeCell ref="N58:N59"/>
    <mergeCell ref="A38:B38"/>
    <mergeCell ref="A39:B39"/>
    <mergeCell ref="A31:B31"/>
    <mergeCell ref="O23:O24"/>
    <mergeCell ref="Y57:Z59"/>
    <mergeCell ref="Y60:Z69"/>
    <mergeCell ref="K49:M49"/>
    <mergeCell ref="E57:E59"/>
    <mergeCell ref="F10:G10"/>
    <mergeCell ref="X43:Y43"/>
    <mergeCell ref="X44:Y45"/>
    <mergeCell ref="A75:A77"/>
    <mergeCell ref="I76:L76"/>
    <mergeCell ref="R60:S60"/>
    <mergeCell ref="R66:S66"/>
    <mergeCell ref="R68:S68"/>
    <mergeCell ref="R69:S69"/>
    <mergeCell ref="A60:B60"/>
    <mergeCell ref="B75:C77"/>
    <mergeCell ref="D75:D77"/>
    <mergeCell ref="E75:E77"/>
    <mergeCell ref="A66:B66"/>
    <mergeCell ref="A67:B67"/>
    <mergeCell ref="X57:X59"/>
    <mergeCell ref="M76:M77"/>
    <mergeCell ref="A56:B56"/>
    <mergeCell ref="A53:X53"/>
    <mergeCell ref="A48:E48"/>
    <mergeCell ref="X71:X72"/>
    <mergeCell ref="W57:W59"/>
    <mergeCell ref="U70:V70"/>
    <mergeCell ref="V27:V29"/>
    <mergeCell ref="U22:V22"/>
    <mergeCell ref="O9:O11"/>
    <mergeCell ref="U40:V40"/>
    <mergeCell ref="R27:S29"/>
    <mergeCell ref="T27:T29"/>
    <mergeCell ref="V41:W42"/>
    <mergeCell ref="W47:X47"/>
    <mergeCell ref="W48:X49"/>
    <mergeCell ref="V57:V59"/>
    <mergeCell ref="U57:U59"/>
    <mergeCell ref="T57:T59"/>
    <mergeCell ref="R57:S59"/>
    <mergeCell ref="O27:O29"/>
    <mergeCell ref="U9:U11"/>
    <mergeCell ref="V9:V11"/>
    <mergeCell ref="U27:U29"/>
    <mergeCell ref="R30:S30"/>
    <mergeCell ref="R36:S36"/>
    <mergeCell ref="R35:S35"/>
    <mergeCell ref="R19:S19"/>
    <mergeCell ref="X41:X42"/>
    <mergeCell ref="R31:S31"/>
    <mergeCell ref="R32:S32"/>
    <mergeCell ref="A54:X54"/>
    <mergeCell ref="N47:O47"/>
    <mergeCell ref="T56:Z56"/>
    <mergeCell ref="Y22:Z22"/>
    <mergeCell ref="Y9:Y11"/>
    <mergeCell ref="Y27:Y29"/>
    <mergeCell ref="A32:B32"/>
    <mergeCell ref="A33:B33"/>
    <mergeCell ref="A30:B30"/>
    <mergeCell ref="H28:J28"/>
    <mergeCell ref="A35:B35"/>
    <mergeCell ref="A36:B36"/>
    <mergeCell ref="A40:E40"/>
    <mergeCell ref="A9:B11"/>
    <mergeCell ref="A25:B26"/>
    <mergeCell ref="H10:J10"/>
    <mergeCell ref="K10:M10"/>
    <mergeCell ref="N10:N11"/>
    <mergeCell ref="A37:B37"/>
    <mergeCell ref="F9:N9"/>
    <mergeCell ref="A23:E23"/>
  </mergeCells>
  <conditionalFormatting sqref="N5">
    <cfRule type="expression" dxfId="11" priority="11">
      <formula>ISBLANK($N$5)</formula>
    </cfRule>
  </conditionalFormatting>
  <conditionalFormatting sqref="Z5">
    <cfRule type="expression" dxfId="10" priority="10">
      <formula>ISBLANK($Z$5)</formula>
    </cfRule>
  </conditionalFormatting>
  <conditionalFormatting sqref="U12:U21">
    <cfRule type="expression" dxfId="9" priority="7">
      <formula>$T12="O"</formula>
    </cfRule>
  </conditionalFormatting>
  <conditionalFormatting sqref="P12:P21 P30:P39">
    <cfRule type="expression" dxfId="8" priority="5">
      <formula>AND(ISNUMBER(O12),ISBLANK(P12))</formula>
    </cfRule>
  </conditionalFormatting>
  <conditionalFormatting sqref="Y12:Y21">
    <cfRule type="expression" dxfId="7" priority="2">
      <formula>AND(ISNUMBER(X12),ISBLANK(Y12))</formula>
    </cfRule>
  </conditionalFormatting>
  <conditionalFormatting sqref="Y30:Y39">
    <cfRule type="expression" dxfId="6" priority="1">
      <formula>AND(ISNUMBER(X30),ISBLANK(Y30))</formula>
    </cfRule>
  </conditionalFormatting>
  <dataValidations count="1">
    <dataValidation type="list" allowBlank="1" showInputMessage="1" showErrorMessage="1" sqref="T12:T21 Y12:Y21 Y30:Y39" xr:uid="{BA276891-96F8-4F8C-ACA9-A723FFE71E5D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62" fitToHeight="0" orientation="landscape" r:id="rId1"/>
  <headerFooter>
    <oddFooter>&amp;L&amp;A&amp;C&amp;F&amp;R&amp;P/&amp;N</oddFooter>
  </headerFooter>
  <rowBreaks count="1" manualBreakCount="1">
    <brk id="52" min="2" max="22" man="1"/>
  </rowBreak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B2FA10E-0947-4F3E-945B-EB32FDD9EFB8}">
            <xm:f>$W$48=BE_Annexe1A_Depenses!$AC$72+BE_Annexe1A_Depenses!$AD$72</xm:f>
            <x14:dxf>
              <fill>
                <patternFill>
                  <bgColor theme="8" tint="0.59996337778862885"/>
                </patternFill>
              </fill>
            </x14:dxf>
          </x14:cfRule>
          <xm:sqref>W48:X49</xm:sqref>
        </x14:conditionalFormatting>
        <x14:conditionalFormatting xmlns:xm="http://schemas.microsoft.com/office/excel/2006/main">
          <x14:cfRule type="expression" priority="12" id="{F4581238-6DF3-49AE-813E-7D084FF6CFD5}">
            <xm:f>AND($X$92=BE_Annexe1A_Depenses!$AE$72+BE_Annexe1A_Depenses!$AF$72,$X$92=BE_Annexe1B_Recettes!$AD$52)</xm:f>
            <x14:dxf>
              <fill>
                <patternFill>
                  <bgColor theme="8" tint="0.59996337778862885"/>
                </patternFill>
              </fill>
            </x14:dxf>
          </x14:cfRule>
          <xm:sqref>X92:X93</xm:sqref>
        </x14:conditionalFormatting>
        <x14:conditionalFormatting xmlns:xm="http://schemas.microsoft.com/office/excel/2006/main">
          <x14:cfRule type="expression" priority="9" id="{832123DB-C704-4DE1-993E-E4A0C15E3EBE}">
            <xm:f>$X$23=BE_Annexe1A_Depenses!$AC$72</xm:f>
            <x14:dxf>
              <fill>
                <patternFill>
                  <bgColor theme="8" tint="0.59996337778862885"/>
                </patternFill>
              </fill>
            </x14:dxf>
          </x14:cfRule>
          <xm:sqref>X23:X24</xm:sqref>
        </x14:conditionalFormatting>
        <x14:conditionalFormatting xmlns:xm="http://schemas.microsoft.com/office/excel/2006/main">
          <x14:cfRule type="expression" priority="8" id="{1402359D-100D-41AD-99BC-7C987ED2905C}">
            <xm:f>$X$41=BE_Annexe1A_Depenses!$AD$72</xm:f>
            <x14:dxf>
              <fill>
                <patternFill>
                  <bgColor theme="8" tint="0.59996337778862885"/>
                </patternFill>
              </fill>
            </x14:dxf>
          </x14:cfRule>
          <xm:sqref>X41:X42</xm:sqref>
        </x14:conditionalFormatting>
        <x14:conditionalFormatting xmlns:xm="http://schemas.microsoft.com/office/excel/2006/main">
          <x14:cfRule type="expression" priority="4" id="{4664C9A7-43E0-41BF-976C-ABE34F27E911}">
            <xm:f>$O$45=BP_Annexe1B_Recettes!$K$52</xm:f>
            <x14:dxf>
              <fill>
                <patternFill>
                  <bgColor theme="8" tint="0.59996337778862885"/>
                </patternFill>
              </fill>
            </x14:dxf>
          </x14:cfRule>
          <xm:sqref>O44</xm:sqref>
        </x14:conditionalFormatting>
        <x14:conditionalFormatting xmlns:xm="http://schemas.microsoft.com/office/excel/2006/main">
          <x14:cfRule type="expression" priority="3" id="{C725B40D-4D3D-4939-BEE1-A9F9A91E6234}">
            <xm:f>$X$44=BE_Annexe1B_Recettes!$AC$52</xm:f>
            <x14:dxf>
              <fill>
                <patternFill>
                  <bgColor theme="8" tint="0.59996337778862885"/>
                </patternFill>
              </fill>
            </x14:dxf>
          </x14:cfRule>
          <xm:sqref>X44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theme="8" tint="0.59999389629810485"/>
    <pageSetUpPr fitToPage="1"/>
  </sheetPr>
  <dimension ref="A1:AA78"/>
  <sheetViews>
    <sheetView showGridLines="0" tabSelected="1" topLeftCell="A2" zoomScaleNormal="100" zoomScaleSheetLayoutView="100" workbookViewId="0">
      <pane ySplit="7" topLeftCell="A9" activePane="bottomLeft" state="frozen"/>
      <selection activeCell="A24" sqref="A24:A26"/>
      <selection pane="bottomLeft" activeCell="D3" sqref="D3:E3"/>
    </sheetView>
  </sheetViews>
  <sheetFormatPr baseColWidth="10" defaultColWidth="11.42578125" defaultRowHeight="11.25" outlineLevelRow="1" outlineLevelCol="1" x14ac:dyDescent="0.25"/>
  <cols>
    <col min="1" max="1" width="4.5703125" style="1" customWidth="1"/>
    <col min="2" max="2" width="9.140625" style="1" customWidth="1"/>
    <col min="3" max="3" width="32.140625" style="1" customWidth="1"/>
    <col min="4" max="4" width="24.7109375" style="1" customWidth="1"/>
    <col min="5" max="5" width="23.5703125" style="1" customWidth="1"/>
    <col min="6" max="6" width="8.5703125" style="1" customWidth="1"/>
    <col min="7" max="7" width="23.5703125" style="1" customWidth="1"/>
    <col min="8" max="10" width="9.28515625" style="1" customWidth="1"/>
    <col min="11" max="12" width="7.140625" style="1" customWidth="1"/>
    <col min="13" max="13" width="10.7109375" style="1" customWidth="1"/>
    <col min="14" max="14" width="7.140625" style="1" customWidth="1"/>
    <col min="15" max="15" width="1.7109375" style="1" customWidth="1"/>
    <col min="16" max="16" width="12.42578125" style="1" hidden="1" customWidth="1" outlineLevel="1"/>
    <col min="17" max="17" width="10.7109375" style="1" hidden="1" customWidth="1" outlineLevel="1"/>
    <col min="18" max="22" width="7.140625" style="1" hidden="1" customWidth="1" outlineLevel="1"/>
    <col min="23" max="23" width="2.85546875" style="1" customWidth="1" collapsed="1"/>
    <col min="24" max="24" width="12.85546875" style="294" customWidth="1"/>
    <col min="25" max="16384" width="11.42578125" style="1"/>
  </cols>
  <sheetData>
    <row r="1" spans="1:24" ht="7.5" hidden="1" customHeight="1" outlineLevel="1" x14ac:dyDescent="0.25">
      <c r="M1" s="85"/>
      <c r="N1" s="85"/>
      <c r="Q1" s="72" t="s">
        <v>67</v>
      </c>
      <c r="R1" s="72" t="s">
        <v>67</v>
      </c>
      <c r="S1" s="72" t="s">
        <v>67</v>
      </c>
      <c r="T1" s="72" t="s">
        <v>67</v>
      </c>
      <c r="U1" s="72" t="s">
        <v>67</v>
      </c>
      <c r="V1" s="72" t="s">
        <v>67</v>
      </c>
      <c r="X1" s="1"/>
    </row>
    <row r="2" spans="1:24" ht="21.6" customHeight="1" collapsed="1" x14ac:dyDescent="0.25">
      <c r="C2" s="537" t="s">
        <v>220</v>
      </c>
      <c r="D2" s="721" t="s">
        <v>216</v>
      </c>
      <c r="I2" s="538" t="s">
        <v>214</v>
      </c>
      <c r="J2" s="539" t="s">
        <v>215</v>
      </c>
      <c r="K2" s="1649">
        <v>45608</v>
      </c>
      <c r="L2" s="1649"/>
    </row>
    <row r="3" spans="1:24" ht="21" customHeight="1" x14ac:dyDescent="0.25">
      <c r="A3" s="236"/>
      <c r="B3" s="236"/>
      <c r="C3" s="536" t="s">
        <v>213</v>
      </c>
      <c r="D3" s="1663"/>
      <c r="E3" s="1663"/>
      <c r="G3" s="1648" t="s">
        <v>629</v>
      </c>
      <c r="H3" s="1648"/>
      <c r="I3" s="1648"/>
      <c r="J3" s="1648"/>
      <c r="K3" s="1662"/>
      <c r="L3" s="1662"/>
      <c r="M3" s="1686" t="s">
        <v>628</v>
      </c>
      <c r="N3" s="1686"/>
      <c r="Q3" s="1661" t="s">
        <v>130</v>
      </c>
      <c r="R3" s="1661"/>
      <c r="S3" s="1661"/>
      <c r="T3" s="1661"/>
      <c r="U3" s="1661"/>
      <c r="V3" s="1661"/>
      <c r="W3" s="294"/>
    </row>
    <row r="4" spans="1:24" s="484" customFormat="1" ht="21" x14ac:dyDescent="0.25">
      <c r="A4" s="529"/>
      <c r="B4" s="529"/>
      <c r="C4" s="1341" t="s">
        <v>497</v>
      </c>
      <c r="D4" s="1647"/>
      <c r="E4" s="1647"/>
      <c r="F4" s="1647"/>
      <c r="G4" s="1647"/>
      <c r="H4" s="1548" t="s">
        <v>627</v>
      </c>
      <c r="I4" s="1647"/>
      <c r="J4" s="1647"/>
      <c r="K4" s="1647"/>
      <c r="L4" s="1093"/>
      <c r="M4" s="1647"/>
      <c r="N4" s="1647"/>
      <c r="Q4" s="545"/>
      <c r="R4" s="545"/>
      <c r="S4" s="545"/>
      <c r="T4" s="545"/>
      <c r="U4" s="545"/>
      <c r="V4" s="545"/>
      <c r="W4" s="546"/>
      <c r="X4" s="546"/>
    </row>
    <row r="5" spans="1:24" ht="13.5" customHeight="1" thickBot="1" x14ac:dyDescent="0.3">
      <c r="A5" s="1655" t="s">
        <v>170</v>
      </c>
      <c r="B5" s="1656"/>
      <c r="C5" s="1656"/>
      <c r="D5" s="1656"/>
      <c r="E5" s="1656"/>
      <c r="F5" s="1657"/>
      <c r="G5" s="1653" t="s">
        <v>221</v>
      </c>
      <c r="H5" s="1654"/>
      <c r="I5" s="1654"/>
      <c r="J5" s="1654"/>
      <c r="K5" s="1654"/>
      <c r="L5" s="1654"/>
      <c r="M5" s="1654"/>
      <c r="N5" s="1654"/>
      <c r="O5" s="110"/>
      <c r="P5" s="5"/>
    </row>
    <row r="6" spans="1:24" ht="22.5" customHeight="1" x14ac:dyDescent="0.25">
      <c r="A6" s="1635" t="s">
        <v>184</v>
      </c>
      <c r="B6" s="1683" t="s">
        <v>10</v>
      </c>
      <c r="C6" s="1658" t="s">
        <v>203</v>
      </c>
      <c r="D6" s="1637" t="s">
        <v>444</v>
      </c>
      <c r="E6" s="1636" t="s">
        <v>633</v>
      </c>
      <c r="F6" s="1637"/>
      <c r="G6" s="1635" t="s">
        <v>436</v>
      </c>
      <c r="H6" s="1635"/>
      <c r="I6" s="1635" t="s">
        <v>529</v>
      </c>
      <c r="J6" s="1635"/>
      <c r="K6" s="1635"/>
      <c r="L6" s="1636"/>
      <c r="M6" s="1692" t="s">
        <v>186</v>
      </c>
      <c r="N6" s="1650" t="s">
        <v>1</v>
      </c>
      <c r="O6" s="110"/>
      <c r="P6" s="5"/>
      <c r="Q6" s="1680" t="s">
        <v>187</v>
      </c>
      <c r="R6" s="1700" t="s">
        <v>530</v>
      </c>
      <c r="S6" s="1701"/>
      <c r="T6" s="1701"/>
      <c r="U6" s="1702"/>
      <c r="V6" s="1689" t="s">
        <v>1</v>
      </c>
      <c r="W6" s="110"/>
    </row>
    <row r="7" spans="1:24" ht="56.25" customHeight="1" x14ac:dyDescent="0.25">
      <c r="A7" s="1635"/>
      <c r="B7" s="1683"/>
      <c r="C7" s="1658"/>
      <c r="D7" s="1637"/>
      <c r="E7" s="1684" t="s">
        <v>634</v>
      </c>
      <c r="F7" s="1684" t="s">
        <v>619</v>
      </c>
      <c r="G7" s="1636" t="s">
        <v>639</v>
      </c>
      <c r="H7" s="1659" t="s">
        <v>28</v>
      </c>
      <c r="I7" s="1636" t="s">
        <v>427</v>
      </c>
      <c r="J7" s="1637"/>
      <c r="K7" s="1660" t="s">
        <v>255</v>
      </c>
      <c r="L7" s="1660"/>
      <c r="M7" s="1693"/>
      <c r="N7" s="1651"/>
      <c r="O7" s="110"/>
      <c r="P7" s="5"/>
      <c r="Q7" s="1681"/>
      <c r="R7" s="1705" t="s">
        <v>458</v>
      </c>
      <c r="S7" s="1689"/>
      <c r="T7" s="1703" t="s">
        <v>173</v>
      </c>
      <c r="U7" s="1704"/>
      <c r="V7" s="1690"/>
      <c r="W7" s="110"/>
    </row>
    <row r="8" spans="1:24" ht="12.75" customHeight="1" x14ac:dyDescent="0.25">
      <c r="A8" s="1635"/>
      <c r="B8" s="1683"/>
      <c r="C8" s="1658"/>
      <c r="D8" s="1637"/>
      <c r="E8" s="1685"/>
      <c r="F8" s="1685"/>
      <c r="G8" s="1636"/>
      <c r="H8" s="1659"/>
      <c r="I8" s="552" t="s">
        <v>474</v>
      </c>
      <c r="J8" s="553" t="s">
        <v>473</v>
      </c>
      <c r="K8" s="554" t="s">
        <v>136</v>
      </c>
      <c r="L8" s="555" t="s">
        <v>137</v>
      </c>
      <c r="M8" s="1694"/>
      <c r="N8" s="1652"/>
      <c r="O8" s="110"/>
      <c r="P8" s="5"/>
      <c r="Q8" s="1682"/>
      <c r="R8" s="370" t="s">
        <v>174</v>
      </c>
      <c r="S8" s="377" t="s">
        <v>175</v>
      </c>
      <c r="T8" s="374" t="s">
        <v>136</v>
      </c>
      <c r="U8" s="1524" t="s">
        <v>137</v>
      </c>
      <c r="V8" s="1691"/>
      <c r="W8" s="110"/>
    </row>
    <row r="9" spans="1:24" ht="11.25" customHeight="1" x14ac:dyDescent="0.25">
      <c r="A9" s="141" t="s">
        <v>2</v>
      </c>
      <c r="B9" s="1588" t="s">
        <v>181</v>
      </c>
      <c r="C9" s="1589"/>
      <c r="D9" s="1589"/>
      <c r="E9" s="1589"/>
      <c r="F9" s="1589"/>
      <c r="G9" s="1589"/>
      <c r="H9" s="1589"/>
      <c r="I9" s="1589"/>
      <c r="J9" s="1589"/>
      <c r="K9" s="1589"/>
      <c r="L9" s="1589"/>
      <c r="M9" s="1589"/>
      <c r="N9" s="1589"/>
      <c r="O9" s="110"/>
      <c r="P9" s="5"/>
      <c r="Q9" s="1525"/>
      <c r="R9" s="725"/>
      <c r="S9" s="726"/>
      <c r="T9" s="1525"/>
      <c r="U9" s="1525"/>
      <c r="V9" s="1525"/>
    </row>
    <row r="10" spans="1:24" ht="11.1" customHeight="1" x14ac:dyDescent="0.25">
      <c r="A10" s="1626" t="s">
        <v>2</v>
      </c>
      <c r="B10" s="1631" t="s">
        <v>11</v>
      </c>
      <c r="C10" s="1632" t="s">
        <v>509</v>
      </c>
      <c r="D10" s="558"/>
      <c r="E10" s="752"/>
      <c r="F10" s="1460"/>
      <c r="G10" s="759"/>
      <c r="H10" s="560"/>
      <c r="I10" s="561"/>
      <c r="J10" s="560"/>
      <c r="K10" s="323"/>
      <c r="L10" s="560"/>
      <c r="M10" s="586">
        <f>ROUNDUP(SUM(H10:L10),0)</f>
        <v>0</v>
      </c>
      <c r="N10" s="293"/>
      <c r="O10" s="110"/>
      <c r="P10" s="5"/>
      <c r="Q10" s="1536">
        <f>M10</f>
        <v>0</v>
      </c>
      <c r="R10" s="392">
        <f t="shared" ref="R10:U13" si="0">I10</f>
        <v>0</v>
      </c>
      <c r="S10" s="393">
        <f t="shared" si="0"/>
        <v>0</v>
      </c>
      <c r="T10" s="1086"/>
      <c r="U10" s="395">
        <f t="shared" si="0"/>
        <v>0</v>
      </c>
      <c r="V10" s="24"/>
    </row>
    <row r="11" spans="1:24" ht="11.1" customHeight="1" x14ac:dyDescent="0.25">
      <c r="A11" s="1627"/>
      <c r="B11" s="1583"/>
      <c r="C11" s="1633"/>
      <c r="D11" s="558"/>
      <c r="E11" s="752"/>
      <c r="F11" s="1460"/>
      <c r="G11" s="759"/>
      <c r="H11" s="560"/>
      <c r="I11" s="561"/>
      <c r="J11" s="560"/>
      <c r="K11" s="323"/>
      <c r="L11" s="560"/>
      <c r="M11" s="586">
        <f t="shared" ref="M11:M13" si="1">ROUNDUP(SUM(H11:L11),0)</f>
        <v>0</v>
      </c>
      <c r="N11" s="293"/>
      <c r="O11" s="110"/>
      <c r="P11" s="5"/>
      <c r="Q11" s="1536">
        <f>M11</f>
        <v>0</v>
      </c>
      <c r="R11" s="392">
        <f t="shared" si="0"/>
        <v>0</v>
      </c>
      <c r="S11" s="393">
        <f t="shared" si="0"/>
        <v>0</v>
      </c>
      <c r="T11" s="1087"/>
      <c r="U11" s="395">
        <f t="shared" si="0"/>
        <v>0</v>
      </c>
      <c r="V11" s="13"/>
    </row>
    <row r="12" spans="1:24" ht="11.1" customHeight="1" x14ac:dyDescent="0.25">
      <c r="A12" s="1627"/>
      <c r="B12" s="1583"/>
      <c r="C12" s="1633"/>
      <c r="D12" s="558"/>
      <c r="E12" s="752"/>
      <c r="F12" s="1460"/>
      <c r="G12" s="759"/>
      <c r="H12" s="560"/>
      <c r="I12" s="561"/>
      <c r="J12" s="560"/>
      <c r="K12" s="323"/>
      <c r="L12" s="560"/>
      <c r="M12" s="586">
        <f t="shared" si="1"/>
        <v>0</v>
      </c>
      <c r="N12" s="293"/>
      <c r="O12" s="110"/>
      <c r="P12" s="5"/>
      <c r="Q12" s="1536">
        <f t="shared" ref="Q12:Q13" si="2">M12</f>
        <v>0</v>
      </c>
      <c r="R12" s="392">
        <f t="shared" si="0"/>
        <v>0</v>
      </c>
      <c r="S12" s="393">
        <f t="shared" si="0"/>
        <v>0</v>
      </c>
      <c r="T12" s="1087"/>
      <c r="U12" s="395">
        <f t="shared" si="0"/>
        <v>0</v>
      </c>
      <c r="V12" s="13"/>
    </row>
    <row r="13" spans="1:24" ht="11.1" customHeight="1" x14ac:dyDescent="0.25">
      <c r="A13" s="1628"/>
      <c r="B13" s="1584"/>
      <c r="C13" s="1634"/>
      <c r="D13" s="563"/>
      <c r="E13" s="753"/>
      <c r="F13" s="1460"/>
      <c r="G13" s="759"/>
      <c r="H13" s="565"/>
      <c r="I13" s="566"/>
      <c r="J13" s="565"/>
      <c r="K13" s="323"/>
      <c r="L13" s="565"/>
      <c r="M13" s="587">
        <f t="shared" si="1"/>
        <v>0</v>
      </c>
      <c r="N13" s="293"/>
      <c r="O13" s="110"/>
      <c r="P13" s="5"/>
      <c r="Q13" s="1537">
        <f t="shared" si="2"/>
        <v>0</v>
      </c>
      <c r="R13" s="396">
        <f t="shared" si="0"/>
        <v>0</v>
      </c>
      <c r="S13" s="397">
        <f t="shared" si="0"/>
        <v>0</v>
      </c>
      <c r="T13" s="1087"/>
      <c r="U13" s="389">
        <f t="shared" si="0"/>
        <v>0</v>
      </c>
      <c r="V13" s="13"/>
    </row>
    <row r="14" spans="1:24" ht="11.25" customHeight="1" x14ac:dyDescent="0.25">
      <c r="A14" s="1590" t="s">
        <v>3</v>
      </c>
      <c r="B14" s="1591"/>
      <c r="C14" s="1591"/>
      <c r="D14" s="1591"/>
      <c r="E14" s="1591"/>
      <c r="F14" s="1591"/>
      <c r="G14" s="1591"/>
      <c r="H14" s="308">
        <f t="shared" ref="H14:M14" si="3">SUM(H10:H13)</f>
        <v>0</v>
      </c>
      <c r="I14" s="271">
        <f t="shared" si="3"/>
        <v>0</v>
      </c>
      <c r="J14" s="308">
        <f t="shared" si="3"/>
        <v>0</v>
      </c>
      <c r="K14" s="268">
        <f t="shared" si="3"/>
        <v>0</v>
      </c>
      <c r="L14" s="308">
        <f t="shared" si="3"/>
        <v>0</v>
      </c>
      <c r="M14" s="589">
        <f t="shared" si="3"/>
        <v>0</v>
      </c>
      <c r="N14" s="590" t="str">
        <f>IF($M$72=0,"",M14/$M$72)</f>
        <v/>
      </c>
      <c r="Q14" s="589">
        <f>SUM(Q10:Q13)</f>
        <v>0</v>
      </c>
      <c r="R14" s="602">
        <f>SUM(R10:R13)</f>
        <v>0</v>
      </c>
      <c r="S14" s="603">
        <f>SUM(S10:S13)</f>
        <v>0</v>
      </c>
      <c r="T14" s="604">
        <f>SUM(T10:T13)</f>
        <v>0</v>
      </c>
      <c r="U14" s="605">
        <f>SUM(U10:U13)</f>
        <v>0</v>
      </c>
      <c r="V14" s="606" t="str">
        <f>IF($Q$72=0,"",Q14/$Q$72)</f>
        <v/>
      </c>
    </row>
    <row r="15" spans="1:24" ht="11.25" customHeight="1" x14ac:dyDescent="0.25">
      <c r="A15" s="141" t="s">
        <v>182</v>
      </c>
      <c r="B15" s="1588" t="s">
        <v>192</v>
      </c>
      <c r="C15" s="1589"/>
      <c r="D15" s="1589"/>
      <c r="E15" s="1589"/>
      <c r="F15" s="1589"/>
      <c r="G15" s="1589"/>
      <c r="H15" s="1589"/>
      <c r="I15" s="1589"/>
      <c r="J15" s="1589"/>
      <c r="K15" s="1589"/>
      <c r="L15" s="1589"/>
      <c r="M15" s="1589"/>
      <c r="N15" s="1589"/>
      <c r="O15" s="110"/>
      <c r="P15" s="5"/>
      <c r="Q15" s="608"/>
      <c r="R15" s="609"/>
      <c r="S15" s="610"/>
      <c r="T15" s="611"/>
      <c r="U15" s="608"/>
      <c r="V15" s="608"/>
    </row>
    <row r="16" spans="1:24" ht="12" x14ac:dyDescent="0.25">
      <c r="A16" s="10" t="s">
        <v>513</v>
      </c>
      <c r="B16" s="1695" t="s">
        <v>190</v>
      </c>
      <c r="C16" s="1696"/>
      <c r="D16" s="425"/>
      <c r="E16" s="425"/>
      <c r="F16" s="425"/>
      <c r="G16" s="425"/>
      <c r="H16" s="305">
        <f t="shared" ref="H16:M16" si="4">SUM(H17:H22)</f>
        <v>0</v>
      </c>
      <c r="I16" s="274">
        <f t="shared" si="4"/>
        <v>0</v>
      </c>
      <c r="J16" s="305">
        <f t="shared" si="4"/>
        <v>0</v>
      </c>
      <c r="K16" s="267">
        <f t="shared" si="4"/>
        <v>0</v>
      </c>
      <c r="L16" s="305">
        <f t="shared" si="4"/>
        <v>0</v>
      </c>
      <c r="M16" s="15">
        <f t="shared" si="4"/>
        <v>0</v>
      </c>
      <c r="N16" s="292" t="str">
        <f>IF($M$72=0,"",M16/$M$72)</f>
        <v/>
      </c>
      <c r="O16" s="110"/>
      <c r="P16" s="5"/>
      <c r="Q16" s="15">
        <f>SUM(Q17:Q22)</f>
        <v>0</v>
      </c>
      <c r="R16" s="380">
        <f>SUM(R17:R22)</f>
        <v>0</v>
      </c>
      <c r="S16" s="378">
        <f>SUM(S17:S22)</f>
        <v>0</v>
      </c>
      <c r="T16" s="375">
        <f>SUM(T17:T22)</f>
        <v>0</v>
      </c>
      <c r="U16" s="371">
        <f>SUM(U17:U22)</f>
        <v>0</v>
      </c>
      <c r="V16" s="12" t="str">
        <f>IF($Q$72=0,"",Q16/$Q$72)</f>
        <v/>
      </c>
    </row>
    <row r="17" spans="1:24" x14ac:dyDescent="0.25">
      <c r="A17" s="1579" t="s">
        <v>517</v>
      </c>
      <c r="B17" s="1582">
        <v>60</v>
      </c>
      <c r="C17" s="1629" t="s">
        <v>358</v>
      </c>
      <c r="D17" s="563"/>
      <c r="E17" s="753"/>
      <c r="F17" s="1460"/>
      <c r="G17" s="759"/>
      <c r="H17" s="565"/>
      <c r="I17" s="566"/>
      <c r="J17" s="565"/>
      <c r="K17" s="567"/>
      <c r="L17" s="565"/>
      <c r="M17" s="587">
        <f t="shared" ref="M17:M22" si="5">ROUNDUP(SUM(H17:L17),0)</f>
        <v>0</v>
      </c>
      <c r="N17" s="293"/>
      <c r="O17" s="110"/>
      <c r="P17" s="5"/>
      <c r="Q17" s="1537">
        <f t="shared" ref="Q17:Q22" si="6">M17</f>
        <v>0</v>
      </c>
      <c r="R17" s="388">
        <f t="shared" ref="R17:R22" si="7">I17</f>
        <v>0</v>
      </c>
      <c r="S17" s="389">
        <f t="shared" ref="S17:S22" si="8">J17</f>
        <v>0</v>
      </c>
      <c r="T17" s="388">
        <f t="shared" ref="T17:T22" si="9">K17</f>
        <v>0</v>
      </c>
      <c r="U17" s="389">
        <f t="shared" ref="U17:U22" si="10">L17</f>
        <v>0</v>
      </c>
      <c r="V17" s="13"/>
    </row>
    <row r="18" spans="1:24" x14ac:dyDescent="0.25">
      <c r="A18" s="1580"/>
      <c r="B18" s="1583"/>
      <c r="C18" s="1630"/>
      <c r="D18" s="563"/>
      <c r="E18" s="753"/>
      <c r="F18" s="1460"/>
      <c r="G18" s="759"/>
      <c r="H18" s="565"/>
      <c r="I18" s="566"/>
      <c r="J18" s="565"/>
      <c r="K18" s="567"/>
      <c r="L18" s="565"/>
      <c r="M18" s="587">
        <f t="shared" si="5"/>
        <v>0</v>
      </c>
      <c r="N18" s="293"/>
      <c r="O18" s="110"/>
      <c r="P18" s="5"/>
      <c r="Q18" s="1537">
        <f t="shared" si="6"/>
        <v>0</v>
      </c>
      <c r="R18" s="388">
        <f t="shared" si="7"/>
        <v>0</v>
      </c>
      <c r="S18" s="389">
        <f t="shared" si="8"/>
        <v>0</v>
      </c>
      <c r="T18" s="388">
        <f t="shared" si="9"/>
        <v>0</v>
      </c>
      <c r="U18" s="389">
        <f t="shared" si="10"/>
        <v>0</v>
      </c>
      <c r="V18" s="13"/>
    </row>
    <row r="19" spans="1:24" x14ac:dyDescent="0.25">
      <c r="A19" s="1580"/>
      <c r="B19" s="1583"/>
      <c r="C19" s="1630"/>
      <c r="D19" s="571"/>
      <c r="E19" s="754"/>
      <c r="F19" s="1460"/>
      <c r="G19" s="759"/>
      <c r="H19" s="569"/>
      <c r="I19" s="566"/>
      <c r="J19" s="565"/>
      <c r="K19" s="570"/>
      <c r="L19" s="569"/>
      <c r="M19" s="588">
        <f t="shared" si="5"/>
        <v>0</v>
      </c>
      <c r="N19" s="293"/>
      <c r="O19" s="110"/>
      <c r="P19" s="5"/>
      <c r="Q19" s="1538">
        <f t="shared" si="6"/>
        <v>0</v>
      </c>
      <c r="R19" s="390">
        <f t="shared" si="7"/>
        <v>0</v>
      </c>
      <c r="S19" s="391">
        <f t="shared" si="8"/>
        <v>0</v>
      </c>
      <c r="T19" s="390">
        <f t="shared" si="9"/>
        <v>0</v>
      </c>
      <c r="U19" s="391">
        <f t="shared" si="10"/>
        <v>0</v>
      </c>
      <c r="V19" s="13"/>
    </row>
    <row r="20" spans="1:24" x14ac:dyDescent="0.25">
      <c r="A20" s="1579" t="s">
        <v>518</v>
      </c>
      <c r="B20" s="1582" t="s">
        <v>12</v>
      </c>
      <c r="C20" s="1629" t="s">
        <v>630</v>
      </c>
      <c r="D20" s="563"/>
      <c r="E20" s="753"/>
      <c r="F20" s="1460"/>
      <c r="G20" s="759"/>
      <c r="H20" s="565"/>
      <c r="I20" s="566"/>
      <c r="J20" s="565"/>
      <c r="K20" s="567"/>
      <c r="L20" s="565"/>
      <c r="M20" s="587">
        <f t="shared" si="5"/>
        <v>0</v>
      </c>
      <c r="N20" s="293"/>
      <c r="O20" s="110"/>
      <c r="P20" s="5"/>
      <c r="Q20" s="1537">
        <f t="shared" si="6"/>
        <v>0</v>
      </c>
      <c r="R20" s="388">
        <f t="shared" si="7"/>
        <v>0</v>
      </c>
      <c r="S20" s="389">
        <f t="shared" si="8"/>
        <v>0</v>
      </c>
      <c r="T20" s="388">
        <f t="shared" si="9"/>
        <v>0</v>
      </c>
      <c r="U20" s="389">
        <f t="shared" si="10"/>
        <v>0</v>
      </c>
      <c r="V20" s="13"/>
    </row>
    <row r="21" spans="1:24" x14ac:dyDescent="0.25">
      <c r="A21" s="1580"/>
      <c r="B21" s="1583"/>
      <c r="C21" s="1630"/>
      <c r="D21" s="563"/>
      <c r="E21" s="753"/>
      <c r="F21" s="1460"/>
      <c r="G21" s="759"/>
      <c r="H21" s="565"/>
      <c r="I21" s="566"/>
      <c r="J21" s="565"/>
      <c r="K21" s="567"/>
      <c r="L21" s="565"/>
      <c r="M21" s="587">
        <f t="shared" si="5"/>
        <v>0</v>
      </c>
      <c r="N21" s="293"/>
      <c r="O21" s="110"/>
      <c r="P21" s="5"/>
      <c r="Q21" s="1537">
        <f t="shared" si="6"/>
        <v>0</v>
      </c>
      <c r="R21" s="388">
        <f t="shared" si="7"/>
        <v>0</v>
      </c>
      <c r="S21" s="389">
        <f t="shared" si="8"/>
        <v>0</v>
      </c>
      <c r="T21" s="388">
        <f t="shared" si="9"/>
        <v>0</v>
      </c>
      <c r="U21" s="389">
        <f t="shared" si="10"/>
        <v>0</v>
      </c>
      <c r="V21" s="13"/>
    </row>
    <row r="22" spans="1:24" x14ac:dyDescent="0.25">
      <c r="A22" s="1581"/>
      <c r="B22" s="1584"/>
      <c r="C22" s="1642"/>
      <c r="D22" s="563"/>
      <c r="E22" s="753"/>
      <c r="F22" s="1460"/>
      <c r="G22" s="759"/>
      <c r="H22" s="565"/>
      <c r="I22" s="566"/>
      <c r="J22" s="565"/>
      <c r="K22" s="567"/>
      <c r="L22" s="565"/>
      <c r="M22" s="587">
        <f t="shared" si="5"/>
        <v>0</v>
      </c>
      <c r="N22" s="293"/>
      <c r="O22" s="110"/>
      <c r="P22" s="5"/>
      <c r="Q22" s="1537">
        <f t="shared" si="6"/>
        <v>0</v>
      </c>
      <c r="R22" s="388">
        <f t="shared" si="7"/>
        <v>0</v>
      </c>
      <c r="S22" s="389">
        <f t="shared" si="8"/>
        <v>0</v>
      </c>
      <c r="T22" s="388">
        <f t="shared" si="9"/>
        <v>0</v>
      </c>
      <c r="U22" s="389">
        <f t="shared" si="10"/>
        <v>0</v>
      </c>
      <c r="V22" s="13"/>
    </row>
    <row r="23" spans="1:24" ht="12" customHeight="1" x14ac:dyDescent="0.25">
      <c r="A23" s="39" t="s">
        <v>514</v>
      </c>
      <c r="B23" s="1639" t="s">
        <v>445</v>
      </c>
      <c r="C23" s="1640"/>
      <c r="D23" s="426"/>
      <c r="E23" s="426"/>
      <c r="F23" s="426"/>
      <c r="G23" s="426"/>
      <c r="H23" s="306">
        <f t="shared" ref="H23:M23" si="11">SUM(H24:H29)</f>
        <v>0</v>
      </c>
      <c r="I23" s="273">
        <f t="shared" si="11"/>
        <v>0</v>
      </c>
      <c r="J23" s="307">
        <f t="shared" si="11"/>
        <v>0</v>
      </c>
      <c r="K23" s="304">
        <f t="shared" si="11"/>
        <v>0</v>
      </c>
      <c r="L23" s="307">
        <f t="shared" si="11"/>
        <v>0</v>
      </c>
      <c r="M23" s="40">
        <f t="shared" si="11"/>
        <v>0</v>
      </c>
      <c r="N23" s="288" t="str">
        <f>IF($M$72=0,"",M23/$M$72)</f>
        <v/>
      </c>
      <c r="O23" s="110"/>
      <c r="P23" s="5"/>
      <c r="Q23" s="40">
        <f>SUM(Q24:Q29)</f>
        <v>0</v>
      </c>
      <c r="R23" s="381">
        <f>SUM(R24:R29)</f>
        <v>0</v>
      </c>
      <c r="S23" s="379">
        <f>SUM(S24:S29)</f>
        <v>0</v>
      </c>
      <c r="T23" s="376">
        <f>SUM(T24:T29)</f>
        <v>0</v>
      </c>
      <c r="U23" s="372">
        <f>SUM(U24:U29)</f>
        <v>0</v>
      </c>
      <c r="V23" s="14" t="str">
        <f>IF($Q$72=0,"",Q23/$Q$72)</f>
        <v/>
      </c>
    </row>
    <row r="24" spans="1:24" ht="11.25" customHeight="1" x14ac:dyDescent="0.25">
      <c r="A24" s="1579" t="s">
        <v>519</v>
      </c>
      <c r="B24" s="1582">
        <v>60</v>
      </c>
      <c r="C24" s="1629" t="s">
        <v>359</v>
      </c>
      <c r="D24" s="563"/>
      <c r="E24" s="753"/>
      <c r="F24" s="1460"/>
      <c r="G24" s="759"/>
      <c r="H24" s="565"/>
      <c r="I24" s="566"/>
      <c r="J24" s="565"/>
      <c r="K24" s="567"/>
      <c r="L24" s="565"/>
      <c r="M24" s="587">
        <f t="shared" ref="M24:M29" si="12">ROUNDUP(SUM(H24:L24),0)</f>
        <v>0</v>
      </c>
      <c r="N24" s="293"/>
      <c r="O24" s="110"/>
      <c r="P24" s="5"/>
      <c r="Q24" s="1537">
        <f t="shared" ref="Q24:Q29" si="13">M24</f>
        <v>0</v>
      </c>
      <c r="R24" s="388">
        <f t="shared" ref="R24:R29" si="14">I24</f>
        <v>0</v>
      </c>
      <c r="S24" s="389">
        <f t="shared" ref="S24:S29" si="15">J24</f>
        <v>0</v>
      </c>
      <c r="T24" s="388">
        <f t="shared" ref="T24:T29" si="16">K24</f>
        <v>0</v>
      </c>
      <c r="U24" s="389">
        <f t="shared" ref="U24:U29" si="17">L24</f>
        <v>0</v>
      </c>
      <c r="V24" s="13"/>
    </row>
    <row r="25" spans="1:24" ht="11.25" customHeight="1" x14ac:dyDescent="0.25">
      <c r="A25" s="1580"/>
      <c r="B25" s="1583"/>
      <c r="C25" s="1630"/>
      <c r="D25" s="563"/>
      <c r="E25" s="753"/>
      <c r="F25" s="1460"/>
      <c r="G25" s="759"/>
      <c r="H25" s="565"/>
      <c r="I25" s="566"/>
      <c r="J25" s="565"/>
      <c r="K25" s="567"/>
      <c r="L25" s="565"/>
      <c r="M25" s="587">
        <f t="shared" si="12"/>
        <v>0</v>
      </c>
      <c r="N25" s="293"/>
      <c r="O25" s="110"/>
      <c r="P25" s="5"/>
      <c r="Q25" s="1537">
        <f t="shared" si="13"/>
        <v>0</v>
      </c>
      <c r="R25" s="388">
        <f t="shared" si="14"/>
        <v>0</v>
      </c>
      <c r="S25" s="389">
        <f t="shared" si="15"/>
        <v>0</v>
      </c>
      <c r="T25" s="388">
        <f t="shared" si="16"/>
        <v>0</v>
      </c>
      <c r="U25" s="389">
        <f t="shared" si="17"/>
        <v>0</v>
      </c>
      <c r="V25" s="13"/>
    </row>
    <row r="26" spans="1:24" ht="11.25" customHeight="1" x14ac:dyDescent="0.25">
      <c r="A26" s="1580"/>
      <c r="B26" s="1583"/>
      <c r="C26" s="1630"/>
      <c r="D26" s="571"/>
      <c r="E26" s="754"/>
      <c r="F26" s="1460"/>
      <c r="G26" s="759"/>
      <c r="H26" s="569"/>
      <c r="I26" s="566"/>
      <c r="J26" s="565"/>
      <c r="K26" s="570"/>
      <c r="L26" s="569"/>
      <c r="M26" s="588">
        <f t="shared" si="12"/>
        <v>0</v>
      </c>
      <c r="N26" s="293"/>
      <c r="O26" s="110"/>
      <c r="P26" s="5"/>
      <c r="Q26" s="1538">
        <f t="shared" si="13"/>
        <v>0</v>
      </c>
      <c r="R26" s="390">
        <f t="shared" si="14"/>
        <v>0</v>
      </c>
      <c r="S26" s="391">
        <f t="shared" si="15"/>
        <v>0</v>
      </c>
      <c r="T26" s="390">
        <f t="shared" si="16"/>
        <v>0</v>
      </c>
      <c r="U26" s="391">
        <f t="shared" si="17"/>
        <v>0</v>
      </c>
      <c r="V26" s="13"/>
    </row>
    <row r="27" spans="1:24" ht="11.25" customHeight="1" x14ac:dyDescent="0.25">
      <c r="A27" s="1579" t="s">
        <v>520</v>
      </c>
      <c r="B27" s="1582" t="s">
        <v>12</v>
      </c>
      <c r="C27" s="1629" t="s">
        <v>630</v>
      </c>
      <c r="D27" s="563"/>
      <c r="E27" s="753"/>
      <c r="F27" s="1460"/>
      <c r="G27" s="759"/>
      <c r="H27" s="565"/>
      <c r="I27" s="566"/>
      <c r="J27" s="565"/>
      <c r="K27" s="567"/>
      <c r="L27" s="565"/>
      <c r="M27" s="587">
        <f t="shared" si="12"/>
        <v>0</v>
      </c>
      <c r="N27" s="293"/>
      <c r="O27" s="110"/>
      <c r="P27" s="5"/>
      <c r="Q27" s="1537">
        <f t="shared" si="13"/>
        <v>0</v>
      </c>
      <c r="R27" s="388">
        <f t="shared" si="14"/>
        <v>0</v>
      </c>
      <c r="S27" s="389">
        <f t="shared" si="15"/>
        <v>0</v>
      </c>
      <c r="T27" s="388">
        <f t="shared" si="16"/>
        <v>0</v>
      </c>
      <c r="U27" s="389">
        <f t="shared" si="17"/>
        <v>0</v>
      </c>
      <c r="V27" s="13"/>
    </row>
    <row r="28" spans="1:24" x14ac:dyDescent="0.25">
      <c r="A28" s="1580"/>
      <c r="B28" s="1583"/>
      <c r="C28" s="1630"/>
      <c r="D28" s="563"/>
      <c r="E28" s="753"/>
      <c r="F28" s="1460"/>
      <c r="G28" s="759"/>
      <c r="H28" s="565"/>
      <c r="I28" s="566"/>
      <c r="J28" s="565"/>
      <c r="K28" s="567"/>
      <c r="L28" s="565"/>
      <c r="M28" s="587">
        <f t="shared" si="12"/>
        <v>0</v>
      </c>
      <c r="N28" s="293"/>
      <c r="O28" s="110"/>
      <c r="P28" s="5"/>
      <c r="Q28" s="1537">
        <f t="shared" si="13"/>
        <v>0</v>
      </c>
      <c r="R28" s="388">
        <f t="shared" si="14"/>
        <v>0</v>
      </c>
      <c r="S28" s="389">
        <f t="shared" si="15"/>
        <v>0</v>
      </c>
      <c r="T28" s="388">
        <f t="shared" si="16"/>
        <v>0</v>
      </c>
      <c r="U28" s="389">
        <f t="shared" si="17"/>
        <v>0</v>
      </c>
      <c r="V28" s="13"/>
    </row>
    <row r="29" spans="1:24" ht="11.25" customHeight="1" x14ac:dyDescent="0.25">
      <c r="A29" s="1581"/>
      <c r="B29" s="1584"/>
      <c r="C29" s="1642"/>
      <c r="D29" s="563"/>
      <c r="E29" s="753"/>
      <c r="F29" s="1460"/>
      <c r="G29" s="759"/>
      <c r="H29" s="565"/>
      <c r="I29" s="566"/>
      <c r="J29" s="565"/>
      <c r="K29" s="567"/>
      <c r="L29" s="565"/>
      <c r="M29" s="587">
        <f t="shared" si="12"/>
        <v>0</v>
      </c>
      <c r="N29" s="293"/>
      <c r="O29" s="110"/>
      <c r="P29" s="5"/>
      <c r="Q29" s="1537">
        <f t="shared" si="13"/>
        <v>0</v>
      </c>
      <c r="R29" s="388">
        <f t="shared" si="14"/>
        <v>0</v>
      </c>
      <c r="S29" s="389">
        <f t="shared" si="15"/>
        <v>0</v>
      </c>
      <c r="T29" s="388">
        <f t="shared" si="16"/>
        <v>0</v>
      </c>
      <c r="U29" s="389">
        <f t="shared" si="17"/>
        <v>0</v>
      </c>
      <c r="V29" s="13"/>
    </row>
    <row r="30" spans="1:24" ht="12.75" customHeight="1" x14ac:dyDescent="0.25">
      <c r="A30" s="39" t="s">
        <v>515</v>
      </c>
      <c r="B30" s="1639" t="s">
        <v>191</v>
      </c>
      <c r="C30" s="1640"/>
      <c r="D30" s="426"/>
      <c r="E30" s="426"/>
      <c r="F30" s="426"/>
      <c r="G30" s="426"/>
      <c r="H30" s="307">
        <f t="shared" ref="H30:M30" si="18">SUM(H31:H36)</f>
        <v>0</v>
      </c>
      <c r="I30" s="273">
        <f t="shared" si="18"/>
        <v>0</v>
      </c>
      <c r="J30" s="307">
        <f t="shared" si="18"/>
        <v>0</v>
      </c>
      <c r="K30" s="304">
        <f t="shared" si="18"/>
        <v>0</v>
      </c>
      <c r="L30" s="307">
        <f t="shared" si="18"/>
        <v>0</v>
      </c>
      <c r="M30" s="40">
        <f t="shared" si="18"/>
        <v>0</v>
      </c>
      <c r="N30" s="288" t="str">
        <f>IF($M$72=0,"",M30/$M$72)</f>
        <v/>
      </c>
      <c r="O30" s="110"/>
      <c r="P30" s="5"/>
      <c r="Q30" s="40">
        <f>SUM(Q31:Q36)</f>
        <v>0</v>
      </c>
      <c r="R30" s="381">
        <f>SUM(R31:R36)</f>
        <v>0</v>
      </c>
      <c r="S30" s="379">
        <f>SUM(S31:S36)</f>
        <v>0</v>
      </c>
      <c r="T30" s="376">
        <f>SUM(T31:T36)</f>
        <v>0</v>
      </c>
      <c r="U30" s="372">
        <f>SUM(U31:U36)</f>
        <v>0</v>
      </c>
      <c r="V30" s="14" t="str">
        <f>IF($Q$72=0,"",Q30/$Q$72)</f>
        <v/>
      </c>
    </row>
    <row r="31" spans="1:24" ht="11.25" customHeight="1" x14ac:dyDescent="0.25">
      <c r="A31" s="1579" t="s">
        <v>516</v>
      </c>
      <c r="B31" s="1582">
        <v>60</v>
      </c>
      <c r="C31" s="1629" t="s">
        <v>360</v>
      </c>
      <c r="D31" s="563"/>
      <c r="E31" s="753"/>
      <c r="F31" s="1460"/>
      <c r="G31" s="759"/>
      <c r="H31" s="565"/>
      <c r="I31" s="566"/>
      <c r="J31" s="565"/>
      <c r="K31" s="567"/>
      <c r="L31" s="565"/>
      <c r="M31" s="587">
        <f t="shared" ref="M31:M36" si="19">ROUNDUP(SUM(H31:L31),0)</f>
        <v>0</v>
      </c>
      <c r="N31" s="293"/>
      <c r="O31" s="110"/>
      <c r="P31" s="5"/>
      <c r="Q31" s="1537">
        <f t="shared" ref="Q31:Q36" si="20">M31</f>
        <v>0</v>
      </c>
      <c r="R31" s="388">
        <f t="shared" ref="R31:R36" si="21">I31</f>
        <v>0</v>
      </c>
      <c r="S31" s="389">
        <f t="shared" ref="S31:S36" si="22">J31</f>
        <v>0</v>
      </c>
      <c r="T31" s="388">
        <f t="shared" ref="T31:T36" si="23">K31</f>
        <v>0</v>
      </c>
      <c r="U31" s="389">
        <f t="shared" ref="U31:U36" si="24">L31</f>
        <v>0</v>
      </c>
      <c r="V31" s="13"/>
    </row>
    <row r="32" spans="1:24" ht="12.75" x14ac:dyDescent="0.25">
      <c r="A32" s="1580"/>
      <c r="B32" s="1583"/>
      <c r="C32" s="1630"/>
      <c r="D32" s="563"/>
      <c r="E32" s="753"/>
      <c r="F32" s="1460"/>
      <c r="G32" s="759"/>
      <c r="H32" s="565"/>
      <c r="I32" s="566"/>
      <c r="J32" s="565"/>
      <c r="K32" s="567"/>
      <c r="L32" s="565"/>
      <c r="M32" s="587">
        <f t="shared" si="19"/>
        <v>0</v>
      </c>
      <c r="N32" s="293"/>
      <c r="O32" s="110"/>
      <c r="P32" s="5"/>
      <c r="Q32" s="1537">
        <f t="shared" si="20"/>
        <v>0</v>
      </c>
      <c r="R32" s="388">
        <f t="shared" si="21"/>
        <v>0</v>
      </c>
      <c r="S32" s="389">
        <f t="shared" si="22"/>
        <v>0</v>
      </c>
      <c r="T32" s="388">
        <f t="shared" si="23"/>
        <v>0</v>
      </c>
      <c r="U32" s="389">
        <f t="shared" si="24"/>
        <v>0</v>
      </c>
      <c r="V32" s="13"/>
      <c r="X32" s="299"/>
    </row>
    <row r="33" spans="1:27" ht="12.75" x14ac:dyDescent="0.25">
      <c r="A33" s="1580"/>
      <c r="B33" s="1583"/>
      <c r="C33" s="1630"/>
      <c r="D33" s="571"/>
      <c r="E33" s="754"/>
      <c r="F33" s="1460"/>
      <c r="G33" s="759"/>
      <c r="H33" s="569"/>
      <c r="I33" s="566"/>
      <c r="J33" s="565"/>
      <c r="K33" s="570"/>
      <c r="L33" s="569"/>
      <c r="M33" s="588">
        <f t="shared" si="19"/>
        <v>0</v>
      </c>
      <c r="N33" s="293"/>
      <c r="O33" s="110"/>
      <c r="P33" s="5"/>
      <c r="Q33" s="1538">
        <f t="shared" si="20"/>
        <v>0</v>
      </c>
      <c r="R33" s="390">
        <f t="shared" si="21"/>
        <v>0</v>
      </c>
      <c r="S33" s="391">
        <f t="shared" si="22"/>
        <v>0</v>
      </c>
      <c r="T33" s="390">
        <f t="shared" si="23"/>
        <v>0</v>
      </c>
      <c r="U33" s="391">
        <f t="shared" si="24"/>
        <v>0</v>
      </c>
      <c r="V33" s="13"/>
      <c r="X33" s="299"/>
    </row>
    <row r="34" spans="1:27" ht="11.25" customHeight="1" x14ac:dyDescent="0.25">
      <c r="A34" s="1579" t="s">
        <v>521</v>
      </c>
      <c r="B34" s="1582" t="s">
        <v>12</v>
      </c>
      <c r="C34" s="1629" t="s">
        <v>630</v>
      </c>
      <c r="D34" s="563"/>
      <c r="E34" s="753"/>
      <c r="F34" s="1460"/>
      <c r="G34" s="759"/>
      <c r="H34" s="565"/>
      <c r="I34" s="566"/>
      <c r="J34" s="565"/>
      <c r="K34" s="567"/>
      <c r="L34" s="565"/>
      <c r="M34" s="587">
        <f t="shared" si="19"/>
        <v>0</v>
      </c>
      <c r="N34" s="293"/>
      <c r="O34" s="110"/>
      <c r="P34" s="5"/>
      <c r="Q34" s="1537">
        <f t="shared" si="20"/>
        <v>0</v>
      </c>
      <c r="R34" s="388">
        <f t="shared" si="21"/>
        <v>0</v>
      </c>
      <c r="S34" s="389">
        <f t="shared" si="22"/>
        <v>0</v>
      </c>
      <c r="T34" s="388">
        <f t="shared" si="23"/>
        <v>0</v>
      </c>
      <c r="U34" s="389">
        <f t="shared" si="24"/>
        <v>0</v>
      </c>
      <c r="V34" s="13"/>
      <c r="X34" s="299"/>
    </row>
    <row r="35" spans="1:27" ht="12.75" x14ac:dyDescent="0.25">
      <c r="A35" s="1580"/>
      <c r="B35" s="1583"/>
      <c r="C35" s="1630"/>
      <c r="D35" s="563"/>
      <c r="E35" s="753"/>
      <c r="F35" s="1460"/>
      <c r="G35" s="759"/>
      <c r="H35" s="565"/>
      <c r="I35" s="566"/>
      <c r="J35" s="565"/>
      <c r="K35" s="567"/>
      <c r="L35" s="565"/>
      <c r="M35" s="587">
        <f t="shared" si="19"/>
        <v>0</v>
      </c>
      <c r="N35" s="293"/>
      <c r="O35" s="110"/>
      <c r="P35" s="5"/>
      <c r="Q35" s="1537">
        <f t="shared" si="20"/>
        <v>0</v>
      </c>
      <c r="R35" s="388">
        <f t="shared" si="21"/>
        <v>0</v>
      </c>
      <c r="S35" s="389">
        <f t="shared" si="22"/>
        <v>0</v>
      </c>
      <c r="T35" s="388">
        <f t="shared" si="23"/>
        <v>0</v>
      </c>
      <c r="U35" s="389">
        <f t="shared" si="24"/>
        <v>0</v>
      </c>
      <c r="V35" s="13"/>
      <c r="X35" s="299"/>
    </row>
    <row r="36" spans="1:27" ht="12.75" x14ac:dyDescent="0.25">
      <c r="A36" s="1581"/>
      <c r="B36" s="1584"/>
      <c r="C36" s="1642"/>
      <c r="D36" s="563"/>
      <c r="E36" s="753"/>
      <c r="F36" s="1460"/>
      <c r="G36" s="759"/>
      <c r="H36" s="565"/>
      <c r="I36" s="566"/>
      <c r="J36" s="565"/>
      <c r="K36" s="567"/>
      <c r="L36" s="565"/>
      <c r="M36" s="587">
        <f t="shared" si="19"/>
        <v>0</v>
      </c>
      <c r="N36" s="293"/>
      <c r="O36" s="110"/>
      <c r="P36" s="5"/>
      <c r="Q36" s="1537">
        <f t="shared" si="20"/>
        <v>0</v>
      </c>
      <c r="R36" s="388">
        <f t="shared" si="21"/>
        <v>0</v>
      </c>
      <c r="S36" s="389">
        <f t="shared" si="22"/>
        <v>0</v>
      </c>
      <c r="T36" s="388">
        <f t="shared" si="23"/>
        <v>0</v>
      </c>
      <c r="U36" s="389">
        <f t="shared" si="24"/>
        <v>0</v>
      </c>
      <c r="V36" s="13"/>
      <c r="X36" s="299"/>
    </row>
    <row r="37" spans="1:27" ht="11.1" customHeight="1" x14ac:dyDescent="0.25">
      <c r="A37" s="1665" t="s">
        <v>183</v>
      </c>
      <c r="B37" s="1666"/>
      <c r="C37" s="1666"/>
      <c r="D37" s="1666"/>
      <c r="E37" s="1666"/>
      <c r="F37" s="1666"/>
      <c r="G37" s="1666"/>
      <c r="H37" s="308">
        <f t="shared" ref="H37:M37" si="25">H16+H23+H30</f>
        <v>0</v>
      </c>
      <c r="I37" s="271">
        <f t="shared" si="25"/>
        <v>0</v>
      </c>
      <c r="J37" s="308">
        <f t="shared" si="25"/>
        <v>0</v>
      </c>
      <c r="K37" s="268">
        <f t="shared" si="25"/>
        <v>0</v>
      </c>
      <c r="L37" s="308">
        <f t="shared" si="25"/>
        <v>0</v>
      </c>
      <c r="M37" s="596">
        <f t="shared" si="25"/>
        <v>0</v>
      </c>
      <c r="N37" s="590" t="str">
        <f>IF($M$72=0,"",M37/$M$72)</f>
        <v/>
      </c>
      <c r="O37" s="110"/>
      <c r="P37" s="5"/>
      <c r="Q37" s="596">
        <f>Q16+Q23+Q30</f>
        <v>0</v>
      </c>
      <c r="R37" s="612">
        <f>R16+R23+R30</f>
        <v>0</v>
      </c>
      <c r="S37" s="613">
        <f>S16+S23+S30</f>
        <v>0</v>
      </c>
      <c r="T37" s="614">
        <f>T16+T23+T30</f>
        <v>0</v>
      </c>
      <c r="U37" s="615">
        <f>U16+U23+U30</f>
        <v>0</v>
      </c>
      <c r="V37" s="606" t="str">
        <f>IF($Q$72=0,"",Q37/$Q$72)</f>
        <v/>
      </c>
    </row>
    <row r="38" spans="1:27" ht="11.25" customHeight="1" x14ac:dyDescent="0.25">
      <c r="A38" s="141" t="s">
        <v>522</v>
      </c>
      <c r="B38" s="1588" t="s">
        <v>113</v>
      </c>
      <c r="C38" s="1589"/>
      <c r="D38" s="1589"/>
      <c r="E38" s="1589"/>
      <c r="F38" s="1589"/>
      <c r="G38" s="1589"/>
      <c r="H38" s="1589"/>
      <c r="I38" s="1589"/>
      <c r="J38" s="1589"/>
      <c r="K38" s="1589"/>
      <c r="L38" s="1589"/>
      <c r="M38" s="1589"/>
      <c r="N38" s="1589"/>
      <c r="O38" s="110"/>
      <c r="P38" s="5"/>
      <c r="Q38" s="1525"/>
      <c r="R38" s="618"/>
      <c r="S38" s="618"/>
      <c r="T38" s="1525"/>
      <c r="U38" s="1525"/>
      <c r="V38" s="1525"/>
      <c r="X38" s="299"/>
    </row>
    <row r="39" spans="1:27" ht="11.1" customHeight="1" x14ac:dyDescent="0.25">
      <c r="A39" s="1667" t="s">
        <v>523</v>
      </c>
      <c r="B39" s="1631" t="s">
        <v>11</v>
      </c>
      <c r="C39" s="1677" t="s">
        <v>421</v>
      </c>
      <c r="D39" s="563"/>
      <c r="E39" s="752"/>
      <c r="F39" s="1460"/>
      <c r="G39" s="759"/>
      <c r="H39" s="572"/>
      <c r="I39" s="573"/>
      <c r="J39" s="572"/>
      <c r="K39" s="562"/>
      <c r="L39" s="572"/>
      <c r="M39" s="586">
        <f t="shared" ref="M39:M53" si="26">ROUNDUP(SUM(H39:L39),0)</f>
        <v>0</v>
      </c>
      <c r="N39" s="290"/>
      <c r="O39" s="110"/>
      <c r="P39" s="5"/>
      <c r="Q39" s="1536">
        <f t="shared" ref="Q39:Q53" si="27">M39</f>
        <v>0</v>
      </c>
      <c r="R39" s="392">
        <f t="shared" ref="R39:R47" si="28">I39</f>
        <v>0</v>
      </c>
      <c r="S39" s="393">
        <f t="shared" ref="S39:S47" si="29">J39</f>
        <v>0</v>
      </c>
      <c r="T39" s="394">
        <f t="shared" ref="T39:T53" si="30">K39</f>
        <v>0</v>
      </c>
      <c r="U39" s="395">
        <f t="shared" ref="U39:U53" si="31">L39</f>
        <v>0</v>
      </c>
      <c r="V39" s="24"/>
      <c r="X39" s="298"/>
      <c r="Y39" s="5"/>
      <c r="Z39" s="5"/>
      <c r="AA39" s="5"/>
    </row>
    <row r="40" spans="1:27" ht="11.1" customHeight="1" x14ac:dyDescent="0.25">
      <c r="A40" s="1580"/>
      <c r="B40" s="1583"/>
      <c r="C40" s="1678"/>
      <c r="D40" s="563"/>
      <c r="E40" s="752"/>
      <c r="F40" s="1460"/>
      <c r="G40" s="759"/>
      <c r="H40" s="560"/>
      <c r="I40" s="561"/>
      <c r="J40" s="560"/>
      <c r="K40" s="562"/>
      <c r="L40" s="560"/>
      <c r="M40" s="586">
        <f t="shared" si="26"/>
        <v>0</v>
      </c>
      <c r="N40" s="290"/>
      <c r="O40" s="110"/>
      <c r="P40" s="5"/>
      <c r="Q40" s="1536">
        <f t="shared" si="27"/>
        <v>0</v>
      </c>
      <c r="R40" s="392">
        <f t="shared" si="28"/>
        <v>0</v>
      </c>
      <c r="S40" s="393">
        <f t="shared" si="29"/>
        <v>0</v>
      </c>
      <c r="T40" s="394">
        <f t="shared" si="30"/>
        <v>0</v>
      </c>
      <c r="U40" s="395">
        <f t="shared" si="31"/>
        <v>0</v>
      </c>
      <c r="V40" s="24"/>
      <c r="X40" s="295"/>
      <c r="Y40" s="5"/>
      <c r="Z40" s="5"/>
      <c r="AA40" s="5"/>
    </row>
    <row r="41" spans="1:27" ht="11.1" customHeight="1" x14ac:dyDescent="0.25">
      <c r="A41" s="1668"/>
      <c r="B41" s="1641"/>
      <c r="C41" s="1679"/>
      <c r="D41" s="571"/>
      <c r="E41" s="755"/>
      <c r="F41" s="1461"/>
      <c r="G41" s="760"/>
      <c r="H41" s="574"/>
      <c r="I41" s="575"/>
      <c r="J41" s="574"/>
      <c r="K41" s="576"/>
      <c r="L41" s="574"/>
      <c r="M41" s="591">
        <f t="shared" si="26"/>
        <v>0</v>
      </c>
      <c r="N41" s="290"/>
      <c r="O41" s="110"/>
      <c r="P41" s="5"/>
      <c r="Q41" s="1539">
        <f t="shared" si="27"/>
        <v>0</v>
      </c>
      <c r="R41" s="402">
        <f t="shared" si="28"/>
        <v>0</v>
      </c>
      <c r="S41" s="403">
        <f t="shared" si="29"/>
        <v>0</v>
      </c>
      <c r="T41" s="404">
        <f t="shared" si="30"/>
        <v>0</v>
      </c>
      <c r="U41" s="405">
        <f t="shared" si="31"/>
        <v>0</v>
      </c>
      <c r="V41" s="24"/>
      <c r="X41" s="295"/>
      <c r="Y41" s="5"/>
      <c r="Z41" s="5"/>
      <c r="AA41" s="5"/>
    </row>
    <row r="42" spans="1:27" ht="11.1" customHeight="1" x14ac:dyDescent="0.25">
      <c r="A42" s="1669" t="s">
        <v>524</v>
      </c>
      <c r="B42" s="1676" t="s">
        <v>11</v>
      </c>
      <c r="C42" s="1645" t="s">
        <v>631</v>
      </c>
      <c r="D42" s="1264"/>
      <c r="E42" s="756"/>
      <c r="F42" s="1462"/>
      <c r="G42" s="784"/>
      <c r="H42" s="577"/>
      <c r="I42" s="578"/>
      <c r="J42" s="577"/>
      <c r="K42" s="579"/>
      <c r="L42" s="577"/>
      <c r="M42" s="592">
        <f t="shared" si="26"/>
        <v>0</v>
      </c>
      <c r="N42" s="293"/>
      <c r="O42" s="110"/>
      <c r="P42" s="5"/>
      <c r="Q42" s="1540">
        <f t="shared" si="27"/>
        <v>0</v>
      </c>
      <c r="R42" s="406">
        <f t="shared" si="28"/>
        <v>0</v>
      </c>
      <c r="S42" s="407">
        <f t="shared" si="29"/>
        <v>0</v>
      </c>
      <c r="T42" s="408">
        <f t="shared" si="30"/>
        <v>0</v>
      </c>
      <c r="U42" s="409">
        <f t="shared" si="31"/>
        <v>0</v>
      </c>
      <c r="V42" s="13"/>
      <c r="X42" s="240"/>
      <c r="Y42" s="240"/>
      <c r="Z42" s="240"/>
      <c r="AA42" s="240"/>
    </row>
    <row r="43" spans="1:27" ht="11.1" customHeight="1" x14ac:dyDescent="0.25">
      <c r="A43" s="1580"/>
      <c r="B43" s="1583"/>
      <c r="C43" s="1630"/>
      <c r="D43" s="563"/>
      <c r="E43" s="753"/>
      <c r="F43" s="1460"/>
      <c r="G43" s="759"/>
      <c r="H43" s="565"/>
      <c r="I43" s="566"/>
      <c r="J43" s="565"/>
      <c r="K43" s="567"/>
      <c r="L43" s="565"/>
      <c r="M43" s="587">
        <f t="shared" si="26"/>
        <v>0</v>
      </c>
      <c r="N43" s="293"/>
      <c r="O43" s="110"/>
      <c r="P43" s="5"/>
      <c r="Q43" s="1537">
        <f t="shared" si="27"/>
        <v>0</v>
      </c>
      <c r="R43" s="396">
        <f t="shared" si="28"/>
        <v>0</v>
      </c>
      <c r="S43" s="397">
        <f t="shared" si="29"/>
        <v>0</v>
      </c>
      <c r="T43" s="388">
        <f t="shared" si="30"/>
        <v>0</v>
      </c>
      <c r="U43" s="389">
        <f t="shared" si="31"/>
        <v>0</v>
      </c>
      <c r="V43" s="13"/>
      <c r="X43" s="296"/>
      <c r="Y43" s="230"/>
      <c r="Z43" s="230"/>
      <c r="AA43" s="230"/>
    </row>
    <row r="44" spans="1:27" ht="11.1" customHeight="1" x14ac:dyDescent="0.25">
      <c r="A44" s="1668"/>
      <c r="B44" s="1641"/>
      <c r="C44" s="1646"/>
      <c r="D44" s="1265"/>
      <c r="E44" s="757"/>
      <c r="F44" s="1461"/>
      <c r="G44" s="760"/>
      <c r="H44" s="580"/>
      <c r="I44" s="581"/>
      <c r="J44" s="580"/>
      <c r="K44" s="582"/>
      <c r="L44" s="580"/>
      <c r="M44" s="593">
        <f t="shared" si="26"/>
        <v>0</v>
      </c>
      <c r="N44" s="293"/>
      <c r="O44" s="110"/>
      <c r="P44" s="5"/>
      <c r="Q44" s="1541">
        <f t="shared" si="27"/>
        <v>0</v>
      </c>
      <c r="R44" s="398">
        <f t="shared" si="28"/>
        <v>0</v>
      </c>
      <c r="S44" s="399">
        <f t="shared" si="29"/>
        <v>0</v>
      </c>
      <c r="T44" s="400">
        <f t="shared" si="30"/>
        <v>0</v>
      </c>
      <c r="U44" s="401">
        <f t="shared" si="31"/>
        <v>0</v>
      </c>
      <c r="V44" s="13"/>
      <c r="X44" s="296"/>
      <c r="Y44" s="230"/>
      <c r="Z44" s="230"/>
      <c r="AA44" s="230"/>
    </row>
    <row r="45" spans="1:27" ht="11.1" customHeight="1" x14ac:dyDescent="0.25">
      <c r="A45" s="1670" t="s">
        <v>525</v>
      </c>
      <c r="B45" s="1676" t="s">
        <v>11</v>
      </c>
      <c r="C45" s="1643" t="s">
        <v>617</v>
      </c>
      <c r="D45" s="558"/>
      <c r="E45" s="756"/>
      <c r="F45" s="1462"/>
      <c r="G45" s="784"/>
      <c r="H45" s="577"/>
      <c r="I45" s="578"/>
      <c r="J45" s="577"/>
      <c r="K45" s="579"/>
      <c r="L45" s="577"/>
      <c r="M45" s="592">
        <f t="shared" si="26"/>
        <v>0</v>
      </c>
      <c r="N45" s="293"/>
      <c r="O45" s="110"/>
      <c r="P45" s="5"/>
      <c r="Q45" s="1540">
        <f t="shared" si="27"/>
        <v>0</v>
      </c>
      <c r="R45" s="406">
        <f t="shared" si="28"/>
        <v>0</v>
      </c>
      <c r="S45" s="407">
        <f t="shared" si="29"/>
        <v>0</v>
      </c>
      <c r="T45" s="408">
        <f t="shared" si="30"/>
        <v>0</v>
      </c>
      <c r="U45" s="409">
        <f t="shared" si="31"/>
        <v>0</v>
      </c>
      <c r="V45" s="13"/>
      <c r="X45" s="239"/>
      <c r="Y45" s="239"/>
      <c r="Z45" s="239"/>
      <c r="AA45" s="239"/>
    </row>
    <row r="46" spans="1:27" ht="11.1" customHeight="1" x14ac:dyDescent="0.25">
      <c r="A46" s="1627"/>
      <c r="B46" s="1583"/>
      <c r="C46" s="1633"/>
      <c r="D46" s="563"/>
      <c r="E46" s="753"/>
      <c r="F46" s="1460"/>
      <c r="G46" s="759"/>
      <c r="H46" s="565"/>
      <c r="I46" s="566"/>
      <c r="J46" s="565"/>
      <c r="K46" s="567"/>
      <c r="L46" s="565"/>
      <c r="M46" s="587">
        <f t="shared" si="26"/>
        <v>0</v>
      </c>
      <c r="N46" s="293"/>
      <c r="O46" s="110"/>
      <c r="P46" s="5"/>
      <c r="Q46" s="1537">
        <f t="shared" si="27"/>
        <v>0</v>
      </c>
      <c r="R46" s="396">
        <f t="shared" si="28"/>
        <v>0</v>
      </c>
      <c r="S46" s="397">
        <f t="shared" si="29"/>
        <v>0</v>
      </c>
      <c r="T46" s="388">
        <f t="shared" si="30"/>
        <v>0</v>
      </c>
      <c r="U46" s="389">
        <f t="shared" si="31"/>
        <v>0</v>
      </c>
      <c r="V46" s="13"/>
      <c r="X46" s="297"/>
      <c r="Y46" s="229"/>
      <c r="Z46" s="229"/>
      <c r="AA46" s="229"/>
    </row>
    <row r="47" spans="1:27" ht="11.1" customHeight="1" x14ac:dyDescent="0.25">
      <c r="A47" s="1671"/>
      <c r="B47" s="1641"/>
      <c r="C47" s="1644"/>
      <c r="D47" s="571"/>
      <c r="E47" s="754"/>
      <c r="F47" s="1461"/>
      <c r="G47" s="760"/>
      <c r="H47" s="580"/>
      <c r="I47" s="581"/>
      <c r="J47" s="580"/>
      <c r="K47" s="582"/>
      <c r="L47" s="580"/>
      <c r="M47" s="593">
        <f t="shared" si="26"/>
        <v>0</v>
      </c>
      <c r="N47" s="293"/>
      <c r="O47" s="110"/>
      <c r="P47" s="5"/>
      <c r="Q47" s="1541">
        <f t="shared" si="27"/>
        <v>0</v>
      </c>
      <c r="R47" s="398">
        <f t="shared" si="28"/>
        <v>0</v>
      </c>
      <c r="S47" s="399">
        <f t="shared" si="29"/>
        <v>0</v>
      </c>
      <c r="T47" s="400">
        <f t="shared" si="30"/>
        <v>0</v>
      </c>
      <c r="U47" s="401">
        <f t="shared" si="31"/>
        <v>0</v>
      </c>
      <c r="V47" s="13"/>
      <c r="X47" s="297"/>
      <c r="Y47" s="229"/>
      <c r="Z47" s="229"/>
      <c r="AA47" s="229"/>
    </row>
    <row r="48" spans="1:27" ht="11.25" customHeight="1" x14ac:dyDescent="0.25">
      <c r="A48" s="1590" t="s">
        <v>531</v>
      </c>
      <c r="B48" s="1591"/>
      <c r="C48" s="1591"/>
      <c r="D48" s="1591"/>
      <c r="E48" s="1591"/>
      <c r="F48" s="1591"/>
      <c r="G48" s="1591"/>
      <c r="H48" s="308">
        <f>SUM(H39:H47)</f>
        <v>0</v>
      </c>
      <c r="I48" s="271">
        <f t="shared" ref="I48:M48" si="32">SUM(I39:I47)</f>
        <v>0</v>
      </c>
      <c r="J48" s="308">
        <f t="shared" si="32"/>
        <v>0</v>
      </c>
      <c r="K48" s="268">
        <f t="shared" si="32"/>
        <v>0</v>
      </c>
      <c r="L48" s="308">
        <f t="shared" si="32"/>
        <v>0</v>
      </c>
      <c r="M48" s="589">
        <f t="shared" si="32"/>
        <v>0</v>
      </c>
      <c r="N48" s="590" t="str">
        <f>IF($M$72=0,"",M48/$M$72)</f>
        <v/>
      </c>
      <c r="Q48" s="589">
        <f>SUM(Q39:Q47)</f>
        <v>0</v>
      </c>
      <c r="R48" s="602">
        <f t="shared" ref="R48:U48" si="33">SUM(R39:R47)</f>
        <v>0</v>
      </c>
      <c r="S48" s="603">
        <f t="shared" si="33"/>
        <v>0</v>
      </c>
      <c r="T48" s="604">
        <f t="shared" si="33"/>
        <v>0</v>
      </c>
      <c r="U48" s="605">
        <f t="shared" si="33"/>
        <v>0</v>
      </c>
      <c r="V48" s="606" t="str">
        <f>IF($Q$72=0,"",Q48/$Q$72)</f>
        <v/>
      </c>
    </row>
    <row r="49" spans="1:24" ht="12.75" x14ac:dyDescent="0.25">
      <c r="A49" s="141" t="s">
        <v>508</v>
      </c>
      <c r="B49" s="1588" t="s">
        <v>646</v>
      </c>
      <c r="C49" s="1589"/>
      <c r="D49" s="1589"/>
      <c r="E49" s="1589"/>
      <c r="F49" s="1589"/>
      <c r="G49" s="1589"/>
      <c r="H49" s="1589"/>
      <c r="I49" s="1589"/>
      <c r="J49" s="1589"/>
      <c r="K49" s="1589"/>
      <c r="L49" s="1589"/>
      <c r="M49" s="1589"/>
      <c r="N49" s="1589"/>
      <c r="O49" s="1366"/>
      <c r="P49" s="5"/>
      <c r="Q49" s="1525"/>
      <c r="R49" s="618"/>
      <c r="S49" s="618"/>
      <c r="T49" s="1525"/>
      <c r="U49" s="1525"/>
      <c r="V49" s="1525"/>
      <c r="X49" s="299"/>
    </row>
    <row r="50" spans="1:24" ht="11.1" customHeight="1" x14ac:dyDescent="0.25">
      <c r="A50" s="1585" t="s">
        <v>508</v>
      </c>
      <c r="B50" s="1582" t="s">
        <v>14</v>
      </c>
      <c r="C50" s="1592" t="s">
        <v>644</v>
      </c>
      <c r="D50" s="1596" t="s">
        <v>423</v>
      </c>
      <c r="E50" s="1597"/>
      <c r="F50" s="1598"/>
      <c r="G50" s="784"/>
      <c r="H50" s="565"/>
      <c r="I50" s="270"/>
      <c r="J50" s="309"/>
      <c r="K50" s="567"/>
      <c r="L50" s="743"/>
      <c r="M50" s="588">
        <f t="shared" si="26"/>
        <v>0</v>
      </c>
      <c r="N50" s="293"/>
      <c r="O50" s="110"/>
      <c r="P50" s="5"/>
      <c r="Q50" s="1538">
        <f t="shared" si="27"/>
        <v>0</v>
      </c>
      <c r="R50" s="386"/>
      <c r="S50" s="387"/>
      <c r="T50" s="390">
        <f t="shared" si="30"/>
        <v>0</v>
      </c>
      <c r="U50" s="391">
        <f t="shared" si="31"/>
        <v>0</v>
      </c>
      <c r="V50" s="13"/>
    </row>
    <row r="51" spans="1:24" ht="11.1" customHeight="1" x14ac:dyDescent="0.25">
      <c r="A51" s="1586"/>
      <c r="B51" s="1583"/>
      <c r="C51" s="1593"/>
      <c r="D51" s="1599" t="s">
        <v>453</v>
      </c>
      <c r="E51" s="1600"/>
      <c r="F51" s="1601"/>
      <c r="G51" s="759"/>
      <c r="H51" s="565"/>
      <c r="I51" s="270"/>
      <c r="J51" s="309"/>
      <c r="K51" s="567"/>
      <c r="L51" s="743"/>
      <c r="M51" s="588">
        <f t="shared" si="26"/>
        <v>0</v>
      </c>
      <c r="N51" s="289"/>
      <c r="O51" s="5"/>
      <c r="P51" s="5"/>
      <c r="Q51" s="1538">
        <f t="shared" si="27"/>
        <v>0</v>
      </c>
      <c r="R51" s="386"/>
      <c r="S51" s="387"/>
      <c r="T51" s="390">
        <f t="shared" si="30"/>
        <v>0</v>
      </c>
      <c r="U51" s="391">
        <f t="shared" si="31"/>
        <v>0</v>
      </c>
      <c r="V51" s="742"/>
    </row>
    <row r="52" spans="1:24" ht="11.1" customHeight="1" x14ac:dyDescent="0.25">
      <c r="A52" s="1586"/>
      <c r="B52" s="1583"/>
      <c r="C52" s="1594" t="s">
        <v>645</v>
      </c>
      <c r="D52" s="1602" t="s">
        <v>485</v>
      </c>
      <c r="E52" s="1603"/>
      <c r="F52" s="1604"/>
      <c r="G52" s="759"/>
      <c r="H52" s="565"/>
      <c r="I52" s="270"/>
      <c r="J52" s="309"/>
      <c r="K52" s="567"/>
      <c r="L52" s="743"/>
      <c r="M52" s="588">
        <f t="shared" si="26"/>
        <v>0</v>
      </c>
      <c r="N52" s="289"/>
      <c r="O52" s="5"/>
      <c r="P52" s="5"/>
      <c r="Q52" s="1538">
        <f t="shared" si="27"/>
        <v>0</v>
      </c>
      <c r="R52" s="386"/>
      <c r="S52" s="387"/>
      <c r="T52" s="390">
        <f t="shared" si="30"/>
        <v>0</v>
      </c>
      <c r="U52" s="391">
        <f t="shared" si="31"/>
        <v>0</v>
      </c>
      <c r="V52" s="742"/>
    </row>
    <row r="53" spans="1:24" ht="11.1" customHeight="1" x14ac:dyDescent="0.25">
      <c r="A53" s="1587"/>
      <c r="B53" s="1584"/>
      <c r="C53" s="1595"/>
      <c r="D53" s="1605" t="s">
        <v>453</v>
      </c>
      <c r="E53" s="1606"/>
      <c r="F53" s="1607"/>
      <c r="G53" s="759"/>
      <c r="H53" s="565"/>
      <c r="I53" s="270"/>
      <c r="J53" s="309"/>
      <c r="K53" s="567"/>
      <c r="L53" s="743"/>
      <c r="M53" s="588">
        <f t="shared" si="26"/>
        <v>0</v>
      </c>
      <c r="N53" s="747"/>
      <c r="O53" s="5"/>
      <c r="P53" s="5"/>
      <c r="Q53" s="1538">
        <f t="shared" si="27"/>
        <v>0</v>
      </c>
      <c r="R53" s="386"/>
      <c r="S53" s="387"/>
      <c r="T53" s="390">
        <f t="shared" si="30"/>
        <v>0</v>
      </c>
      <c r="U53" s="391">
        <f t="shared" si="31"/>
        <v>0</v>
      </c>
      <c r="V53" s="742"/>
    </row>
    <row r="54" spans="1:24" ht="11.25" customHeight="1" x14ac:dyDescent="0.25">
      <c r="A54" s="1590" t="s">
        <v>532</v>
      </c>
      <c r="B54" s="1591"/>
      <c r="C54" s="1591"/>
      <c r="D54" s="1591"/>
      <c r="E54" s="1591"/>
      <c r="F54" s="1591"/>
      <c r="G54" s="1591"/>
      <c r="H54" s="308">
        <f>SUM(H50:H53)</f>
        <v>0</v>
      </c>
      <c r="I54" s="271">
        <f t="shared" ref="I54:L54" si="34">SUM(I50:I53)</f>
        <v>0</v>
      </c>
      <c r="J54" s="308">
        <f t="shared" si="34"/>
        <v>0</v>
      </c>
      <c r="K54" s="268">
        <f t="shared" si="34"/>
        <v>0</v>
      </c>
      <c r="L54" s="308">
        <f t="shared" si="34"/>
        <v>0</v>
      </c>
      <c r="M54" s="589">
        <f>SUM(M50:M53)</f>
        <v>0</v>
      </c>
      <c r="N54" s="590" t="str">
        <f>IF($M$72=0,"",M54/$M$72)</f>
        <v/>
      </c>
      <c r="Q54" s="589">
        <f t="shared" ref="Q54:U54" si="35">SUM(Q50:Q53)</f>
        <v>0</v>
      </c>
      <c r="R54" s="602">
        <f t="shared" si="35"/>
        <v>0</v>
      </c>
      <c r="S54" s="603">
        <f t="shared" si="35"/>
        <v>0</v>
      </c>
      <c r="T54" s="604">
        <f t="shared" si="35"/>
        <v>0</v>
      </c>
      <c r="U54" s="605">
        <f t="shared" si="35"/>
        <v>0</v>
      </c>
      <c r="V54" s="606" t="str">
        <f>IF($Q$72=0,"",Q54/$Q$72)</f>
        <v/>
      </c>
    </row>
    <row r="55" spans="1:24" ht="11.25" customHeight="1" x14ac:dyDescent="0.25">
      <c r="A55" s="1673" t="s">
        <v>534</v>
      </c>
      <c r="B55" s="1674"/>
      <c r="C55" s="1674"/>
      <c r="D55" s="1674"/>
      <c r="E55" s="1674"/>
      <c r="F55" s="1674"/>
      <c r="G55" s="1675"/>
      <c r="H55" s="1021">
        <f>H14+H37+H48+H54</f>
        <v>0</v>
      </c>
      <c r="I55" s="1022">
        <f t="shared" ref="I55:M55" si="36">I14+I37+I48+I54</f>
        <v>0</v>
      </c>
      <c r="J55" s="1021">
        <f t="shared" si="36"/>
        <v>0</v>
      </c>
      <c r="K55" s="1023">
        <f t="shared" si="36"/>
        <v>0</v>
      </c>
      <c r="L55" s="1021">
        <f t="shared" si="36"/>
        <v>0</v>
      </c>
      <c r="M55" s="1024">
        <f t="shared" si="36"/>
        <v>0</v>
      </c>
      <c r="N55" s="1025" t="str">
        <f>IF($M$72=0,"",M55/$M$72)</f>
        <v/>
      </c>
      <c r="Q55" s="1026">
        <f>Q14+Q37+Q48+Q54</f>
        <v>0</v>
      </c>
      <c r="R55" s="1027">
        <f t="shared" ref="R55:U55" si="37">R14+R37+R48+R54</f>
        <v>0</v>
      </c>
      <c r="S55" s="1028">
        <f t="shared" si="37"/>
        <v>0</v>
      </c>
      <c r="T55" s="1029">
        <f t="shared" si="37"/>
        <v>0</v>
      </c>
      <c r="U55" s="1030">
        <f t="shared" si="37"/>
        <v>0</v>
      </c>
      <c r="V55" s="1031" t="str">
        <f>IF($Q$72=0,"",Q55/$Q$72)</f>
        <v/>
      </c>
    </row>
    <row r="56" spans="1:24" ht="11.25" customHeight="1" x14ac:dyDescent="0.25">
      <c r="A56" s="141" t="s">
        <v>4</v>
      </c>
      <c r="B56" s="1588" t="s">
        <v>133</v>
      </c>
      <c r="C56" s="1589"/>
      <c r="D56" s="1589"/>
      <c r="E56" s="1589"/>
      <c r="F56" s="1589"/>
      <c r="G56" s="1589"/>
      <c r="H56" s="1589"/>
      <c r="I56" s="1589"/>
      <c r="J56" s="1589"/>
      <c r="K56" s="1589"/>
      <c r="L56" s="1589"/>
      <c r="M56" s="1589"/>
      <c r="N56" s="1672"/>
      <c r="Q56" s="473"/>
      <c r="R56" s="473"/>
      <c r="S56" s="473"/>
      <c r="T56" s="473"/>
      <c r="U56" s="473"/>
      <c r="V56" s="1525"/>
    </row>
    <row r="57" spans="1:24" ht="11.25" customHeight="1" x14ac:dyDescent="0.25">
      <c r="A57" s="3" t="s">
        <v>5</v>
      </c>
      <c r="B57" s="1583">
        <v>64</v>
      </c>
      <c r="C57" s="1713" t="s">
        <v>438</v>
      </c>
      <c r="D57" s="563"/>
      <c r="E57" s="748" t="s">
        <v>264</v>
      </c>
      <c r="F57" s="749" t="s">
        <v>174</v>
      </c>
      <c r="G57" s="321"/>
      <c r="H57" s="373"/>
      <c r="I57" s="561"/>
      <c r="J57" s="430"/>
      <c r="K57" s="323"/>
      <c r="L57" s="430"/>
      <c r="M57" s="594">
        <f t="shared" ref="M57:M66" si="38">ROUNDUP(SUM(H57:L57),0)</f>
        <v>0</v>
      </c>
      <c r="N57" s="1638" t="str">
        <f>IF($M$72=0,"",SUM(M57:M62)/$M$72)</f>
        <v/>
      </c>
      <c r="Q57" s="1542">
        <f t="shared" ref="Q57:Q66" si="39">M57</f>
        <v>0</v>
      </c>
      <c r="R57" s="412">
        <f t="shared" ref="R57:R58" si="40">I57</f>
        <v>0</v>
      </c>
      <c r="S57" s="761"/>
      <c r="T57" s="762"/>
      <c r="U57" s="761"/>
      <c r="V57" s="1664" t="str">
        <f>IF($Q$72=0,"",SUM(Q57:Q62)/$Q$72)</f>
        <v/>
      </c>
    </row>
    <row r="58" spans="1:24" ht="11.25" customHeight="1" x14ac:dyDescent="0.25">
      <c r="A58" s="3" t="s">
        <v>6</v>
      </c>
      <c r="B58" s="1583"/>
      <c r="C58" s="1714"/>
      <c r="D58" s="563"/>
      <c r="E58" s="748" t="s">
        <v>176</v>
      </c>
      <c r="F58" s="750" t="s">
        <v>174</v>
      </c>
      <c r="G58" s="322"/>
      <c r="H58" s="309"/>
      <c r="I58" s="567"/>
      <c r="J58" s="751"/>
      <c r="K58" s="323"/>
      <c r="L58" s="751"/>
      <c r="M58" s="594">
        <f t="shared" si="38"/>
        <v>0</v>
      </c>
      <c r="N58" s="1638"/>
      <c r="Q58" s="1543">
        <f t="shared" si="39"/>
        <v>0</v>
      </c>
      <c r="R58" s="396">
        <f t="shared" si="40"/>
        <v>0</v>
      </c>
      <c r="S58" s="766"/>
      <c r="T58" s="762"/>
      <c r="U58" s="766"/>
      <c r="V58" s="1664"/>
    </row>
    <row r="59" spans="1:24" ht="11.25" customHeight="1" x14ac:dyDescent="0.25">
      <c r="A59" s="3" t="s">
        <v>177</v>
      </c>
      <c r="B59" s="1583"/>
      <c r="C59" s="1714"/>
      <c r="D59" s="563"/>
      <c r="E59" s="769" t="s">
        <v>265</v>
      </c>
      <c r="F59" s="771" t="s">
        <v>261</v>
      </c>
      <c r="G59" s="322"/>
      <c r="H59" s="309"/>
      <c r="I59" s="323"/>
      <c r="J59" s="565"/>
      <c r="K59" s="323"/>
      <c r="L59" s="565"/>
      <c r="M59" s="594">
        <f t="shared" si="38"/>
        <v>0</v>
      </c>
      <c r="N59" s="1638"/>
      <c r="Q59" s="1543">
        <f t="shared" si="39"/>
        <v>0</v>
      </c>
      <c r="R59" s="763"/>
      <c r="S59" s="767">
        <f t="shared" ref="S59:S60" si="41">J59</f>
        <v>0</v>
      </c>
      <c r="T59" s="762"/>
      <c r="U59" s="767">
        <f t="shared" ref="U59:U60" si="42">L59</f>
        <v>0</v>
      </c>
      <c r="V59" s="1664"/>
    </row>
    <row r="60" spans="1:24" ht="11.25" customHeight="1" x14ac:dyDescent="0.25">
      <c r="A60" s="3" t="s">
        <v>75</v>
      </c>
      <c r="B60" s="1583"/>
      <c r="C60" s="1714"/>
      <c r="D60" s="563"/>
      <c r="E60" s="769" t="s">
        <v>266</v>
      </c>
      <c r="F60" s="771" t="s">
        <v>261</v>
      </c>
      <c r="G60" s="322"/>
      <c r="H60" s="309"/>
      <c r="I60" s="323"/>
      <c r="J60" s="565"/>
      <c r="K60" s="323"/>
      <c r="L60" s="565"/>
      <c r="M60" s="594">
        <f t="shared" si="38"/>
        <v>0</v>
      </c>
      <c r="N60" s="1638"/>
      <c r="Q60" s="1543">
        <f t="shared" si="39"/>
        <v>0</v>
      </c>
      <c r="R60" s="763"/>
      <c r="S60" s="767">
        <f t="shared" si="41"/>
        <v>0</v>
      </c>
      <c r="T60" s="762"/>
      <c r="U60" s="767">
        <f t="shared" si="42"/>
        <v>0</v>
      </c>
      <c r="V60" s="1664"/>
    </row>
    <row r="61" spans="1:24" ht="11.25" customHeight="1" x14ac:dyDescent="0.25">
      <c r="A61" s="3" t="s">
        <v>152</v>
      </c>
      <c r="B61" s="1583"/>
      <c r="C61" s="1714"/>
      <c r="D61" s="1619" t="s">
        <v>267</v>
      </c>
      <c r="E61" s="753"/>
      <c r="F61" s="749" t="s">
        <v>174</v>
      </c>
      <c r="G61" s="322"/>
      <c r="H61" s="309"/>
      <c r="I61" s="567"/>
      <c r="J61" s="751"/>
      <c r="K61" s="323"/>
      <c r="L61" s="751"/>
      <c r="M61" s="594">
        <f t="shared" si="38"/>
        <v>0</v>
      </c>
      <c r="N61" s="1638"/>
      <c r="Q61" s="1543">
        <f t="shared" si="39"/>
        <v>0</v>
      </c>
      <c r="R61" s="396">
        <f t="shared" ref="R61" si="43">I61</f>
        <v>0</v>
      </c>
      <c r="S61" s="766"/>
      <c r="T61" s="762"/>
      <c r="U61" s="766"/>
      <c r="V61" s="1664"/>
    </row>
    <row r="62" spans="1:24" ht="11.25" customHeight="1" x14ac:dyDescent="0.25">
      <c r="A62" s="3" t="s">
        <v>268</v>
      </c>
      <c r="B62" s="1584"/>
      <c r="C62" s="1715"/>
      <c r="D62" s="1620"/>
      <c r="E62" s="753"/>
      <c r="F62" s="771" t="s">
        <v>261</v>
      </c>
      <c r="G62" s="322"/>
      <c r="H62" s="309"/>
      <c r="I62" s="323"/>
      <c r="J62" s="565"/>
      <c r="K62" s="323"/>
      <c r="L62" s="565"/>
      <c r="M62" s="595">
        <f t="shared" si="38"/>
        <v>0</v>
      </c>
      <c r="N62" s="1638"/>
      <c r="Q62" s="1544">
        <f t="shared" si="39"/>
        <v>0</v>
      </c>
      <c r="R62" s="763"/>
      <c r="S62" s="767">
        <f t="shared" ref="S62" si="44">J62</f>
        <v>0</v>
      </c>
      <c r="T62" s="762"/>
      <c r="U62" s="767">
        <f t="shared" ref="U62:U66" si="45">L62</f>
        <v>0</v>
      </c>
      <c r="V62" s="1664"/>
    </row>
    <row r="63" spans="1:24" ht="11.25" customHeight="1" x14ac:dyDescent="0.25">
      <c r="A63" s="1579" t="s">
        <v>7</v>
      </c>
      <c r="B63" s="1582" t="s">
        <v>13</v>
      </c>
      <c r="C63" s="1616" t="s">
        <v>618</v>
      </c>
      <c r="D63" s="563"/>
      <c r="E63" s="753"/>
      <c r="F63" s="1460"/>
      <c r="G63" s="759"/>
      <c r="H63" s="565"/>
      <c r="I63" s="270"/>
      <c r="J63" s="309"/>
      <c r="K63" s="323"/>
      <c r="L63" s="565"/>
      <c r="M63" s="595">
        <f t="shared" si="38"/>
        <v>0</v>
      </c>
      <c r="N63" s="1712" t="str">
        <f>IF($M$72=0,"",SUM(M63:M65)/$M$72)</f>
        <v/>
      </c>
      <c r="Q63" s="1545">
        <f t="shared" si="39"/>
        <v>0</v>
      </c>
      <c r="R63" s="386"/>
      <c r="S63" s="387"/>
      <c r="T63" s="762"/>
      <c r="U63" s="389">
        <f t="shared" si="45"/>
        <v>0</v>
      </c>
      <c r="V63" s="1699" t="str">
        <f>IF($Q$72=0,"",SUM(Q63:Q65)/$Q$72)</f>
        <v/>
      </c>
    </row>
    <row r="64" spans="1:24" ht="11.25" customHeight="1" x14ac:dyDescent="0.25">
      <c r="A64" s="1580"/>
      <c r="B64" s="1583"/>
      <c r="C64" s="1617"/>
      <c r="D64" s="563"/>
      <c r="E64" s="753"/>
      <c r="F64" s="1460"/>
      <c r="G64" s="759"/>
      <c r="H64" s="565"/>
      <c r="I64" s="270"/>
      <c r="J64" s="309"/>
      <c r="K64" s="323"/>
      <c r="L64" s="565"/>
      <c r="M64" s="595">
        <f t="shared" si="38"/>
        <v>0</v>
      </c>
      <c r="N64" s="1712"/>
      <c r="Q64" s="1545">
        <f t="shared" si="39"/>
        <v>0</v>
      </c>
      <c r="R64" s="386"/>
      <c r="S64" s="387"/>
      <c r="T64" s="762"/>
      <c r="U64" s="389">
        <f t="shared" si="45"/>
        <v>0</v>
      </c>
      <c r="V64" s="1699"/>
    </row>
    <row r="65" spans="1:22" ht="11.25" customHeight="1" x14ac:dyDescent="0.25">
      <c r="A65" s="1581"/>
      <c r="B65" s="1584"/>
      <c r="C65" s="1618"/>
      <c r="D65" s="571"/>
      <c r="E65" s="753"/>
      <c r="F65" s="1460"/>
      <c r="G65" s="759"/>
      <c r="H65" s="565"/>
      <c r="I65" s="270"/>
      <c r="J65" s="309"/>
      <c r="K65" s="323"/>
      <c r="L65" s="565"/>
      <c r="M65" s="595">
        <f t="shared" si="38"/>
        <v>0</v>
      </c>
      <c r="N65" s="1712"/>
      <c r="Q65" s="1545">
        <f t="shared" si="39"/>
        <v>0</v>
      </c>
      <c r="R65" s="386"/>
      <c r="S65" s="387"/>
      <c r="T65" s="762"/>
      <c r="U65" s="389">
        <f t="shared" si="45"/>
        <v>0</v>
      </c>
      <c r="V65" s="1699"/>
    </row>
    <row r="66" spans="1:22" ht="22.5" customHeight="1" thickBot="1" x14ac:dyDescent="0.3">
      <c r="A66" s="4" t="s">
        <v>8</v>
      </c>
      <c r="B66" s="144" t="s">
        <v>15</v>
      </c>
      <c r="C66" s="851" t="s">
        <v>140</v>
      </c>
      <c r="D66" s="563"/>
      <c r="E66" s="753"/>
      <c r="F66" s="564"/>
      <c r="G66" s="759"/>
      <c r="H66" s="565"/>
      <c r="I66" s="566"/>
      <c r="J66" s="565"/>
      <c r="K66" s="567"/>
      <c r="L66" s="565"/>
      <c r="M66" s="595">
        <f t="shared" si="38"/>
        <v>0</v>
      </c>
      <c r="N66" s="597" t="str">
        <f>IF($M$72=0,"",SUM(M66)/$M$72)</f>
        <v/>
      </c>
      <c r="P66" s="1058" t="s">
        <v>415</v>
      </c>
      <c r="Q66" s="1545">
        <f t="shared" si="39"/>
        <v>0</v>
      </c>
      <c r="R66" s="396">
        <f t="shared" ref="R66" si="46">I66</f>
        <v>0</v>
      </c>
      <c r="S66" s="397">
        <f t="shared" ref="S66" si="47">J66</f>
        <v>0</v>
      </c>
      <c r="T66" s="388">
        <f t="shared" ref="T66" si="48">K66</f>
        <v>0</v>
      </c>
      <c r="U66" s="389">
        <f t="shared" si="45"/>
        <v>0</v>
      </c>
      <c r="V66" s="368" t="str">
        <f>IF($Q$72=0,"",SUM(Q66)/$Q$72)</f>
        <v/>
      </c>
    </row>
    <row r="67" spans="1:22" ht="11.25" customHeight="1" x14ac:dyDescent="0.25">
      <c r="A67" s="4" t="s">
        <v>526</v>
      </c>
      <c r="B67" s="1609" t="s">
        <v>27</v>
      </c>
      <c r="C67" s="1716" t="s">
        <v>616</v>
      </c>
      <c r="D67" s="1717"/>
      <c r="E67" s="26" t="s">
        <v>135</v>
      </c>
      <c r="F67" s="750" t="s">
        <v>174</v>
      </c>
      <c r="G67" s="759"/>
      <c r="H67" s="565"/>
      <c r="I67" s="270"/>
      <c r="J67" s="309"/>
      <c r="K67" s="1095"/>
      <c r="L67" s="1096"/>
      <c r="M67" s="1706">
        <f>ROUNDUP((SUM(H67:L67)+SUM(H68:L68)),0)</f>
        <v>0</v>
      </c>
      <c r="N67" s="1697" t="str">
        <f>IF($M$72=0,"",SUM(M67)/$M$72)</f>
        <v/>
      </c>
      <c r="P67" s="1710" t="s">
        <v>537</v>
      </c>
      <c r="Q67" s="1708">
        <f>M67</f>
        <v>0</v>
      </c>
      <c r="R67" s="1235"/>
      <c r="S67" s="411"/>
      <c r="T67" s="762"/>
      <c r="U67" s="474"/>
      <c r="V67" s="1687" t="str">
        <f>IF($Q$72=0,"",SUM(Q67)/$Q$72)</f>
        <v/>
      </c>
    </row>
    <row r="68" spans="1:22" ht="11.25" customHeight="1" thickBot="1" x14ac:dyDescent="0.3">
      <c r="A68" s="4" t="s">
        <v>527</v>
      </c>
      <c r="B68" s="1610"/>
      <c r="C68" s="1718"/>
      <c r="D68" s="1719"/>
      <c r="E68" s="46" t="s">
        <v>269</v>
      </c>
      <c r="F68" s="773" t="s">
        <v>261</v>
      </c>
      <c r="G68" s="759"/>
      <c r="H68" s="565"/>
      <c r="I68" s="270"/>
      <c r="J68" s="309"/>
      <c r="K68" s="1095"/>
      <c r="L68" s="1096"/>
      <c r="M68" s="1707"/>
      <c r="N68" s="1698"/>
      <c r="P68" s="1711"/>
      <c r="Q68" s="1709"/>
      <c r="R68" s="1236"/>
      <c r="S68" s="387"/>
      <c r="T68" s="323"/>
      <c r="U68" s="766"/>
      <c r="V68" s="1688"/>
    </row>
    <row r="69" spans="1:22" ht="11.25" customHeight="1" thickBot="1" x14ac:dyDescent="0.3">
      <c r="A69" s="723"/>
      <c r="B69" s="724"/>
      <c r="C69" s="1624" t="s">
        <v>536</v>
      </c>
      <c r="D69" s="1625"/>
      <c r="E69" s="476">
        <f>0.2*(M55)</f>
        <v>0</v>
      </c>
      <c r="F69" s="781"/>
      <c r="G69" s="1012" t="s">
        <v>205</v>
      </c>
      <c r="H69" s="269">
        <f t="shared" ref="H69:M69" si="49">SUM(H57:H68)</f>
        <v>0</v>
      </c>
      <c r="I69" s="271">
        <f t="shared" si="49"/>
        <v>0</v>
      </c>
      <c r="J69" s="308">
        <f t="shared" si="49"/>
        <v>0</v>
      </c>
      <c r="K69" s="268">
        <f t="shared" si="49"/>
        <v>0</v>
      </c>
      <c r="L69" s="308">
        <f t="shared" si="49"/>
        <v>0</v>
      </c>
      <c r="M69" s="598">
        <f t="shared" si="49"/>
        <v>0</v>
      </c>
      <c r="N69" s="590" t="str">
        <f>IF($M$72=0,"",M69/$M$72)</f>
        <v/>
      </c>
      <c r="O69" s="5"/>
      <c r="P69" s="476">
        <f>0.2*($Q$55)</f>
        <v>0</v>
      </c>
      <c r="Q69" s="598">
        <f>SUM(Q57:Q68)</f>
        <v>0</v>
      </c>
      <c r="R69" s="1035">
        <f>SUM(R57:R68)</f>
        <v>0</v>
      </c>
      <c r="S69" s="1036">
        <f>SUM(S57:S68)</f>
        <v>0</v>
      </c>
      <c r="T69" s="1035">
        <f>SUM(T57:T68)</f>
        <v>0</v>
      </c>
      <c r="U69" s="1037">
        <f>SUM(U57:U68)</f>
        <v>0</v>
      </c>
      <c r="V69" s="727" t="str">
        <f>IF($Q$72=0,"",Q69/$Q$72)</f>
        <v/>
      </c>
    </row>
    <row r="70" spans="1:22" ht="11.25" customHeight="1" thickBot="1" x14ac:dyDescent="0.3">
      <c r="A70" s="141" t="s">
        <v>178</v>
      </c>
      <c r="B70" s="415">
        <v>62.1</v>
      </c>
      <c r="C70" s="1612" t="s">
        <v>180</v>
      </c>
      <c r="D70" s="1613"/>
      <c r="E70" s="758"/>
      <c r="F70" s="1463"/>
      <c r="G70" s="759"/>
      <c r="H70" s="583"/>
      <c r="I70" s="584"/>
      <c r="J70" s="583"/>
      <c r="K70" s="585"/>
      <c r="L70" s="583"/>
      <c r="M70" s="1032">
        <f t="shared" ref="M70:M71" si="50">ROUNDUP(SUM(H70:L70),0)</f>
        <v>0</v>
      </c>
      <c r="N70" s="1033" t="str">
        <f>IF($M$72=0,"",M70/$M$72)</f>
        <v/>
      </c>
      <c r="P70" s="1057" t="s">
        <v>416</v>
      </c>
      <c r="Q70" s="1546">
        <f t="shared" ref="Q70:Q71" si="51">M70</f>
        <v>0</v>
      </c>
      <c r="R70" s="1547">
        <f t="shared" ref="R70" si="52">I70</f>
        <v>0</v>
      </c>
      <c r="S70" s="1048">
        <f t="shared" ref="S70" si="53">J70</f>
        <v>0</v>
      </c>
      <c r="T70" s="1049">
        <f t="shared" ref="T70" si="54">K70</f>
        <v>0</v>
      </c>
      <c r="U70" s="1048">
        <f t="shared" ref="U70" si="55">L70</f>
        <v>0</v>
      </c>
      <c r="V70" s="1034" t="str">
        <f>IF($Q$72=0,"",Q70/$Q$72)</f>
        <v/>
      </c>
    </row>
    <row r="71" spans="1:22" ht="13.5" customHeight="1" thickBot="1" x14ac:dyDescent="0.3">
      <c r="A71" s="414" t="s">
        <v>179</v>
      </c>
      <c r="B71" s="303" t="s">
        <v>139</v>
      </c>
      <c r="C71" s="1614" t="s">
        <v>207</v>
      </c>
      <c r="D71" s="1615"/>
      <c r="E71" s="1615"/>
      <c r="F71" s="782"/>
      <c r="G71" s="476">
        <f>0.03*($M$72-$M$71)</f>
        <v>0</v>
      </c>
      <c r="H71" s="560"/>
      <c r="I71" s="272"/>
      <c r="J71" s="373"/>
      <c r="K71" s="373"/>
      <c r="L71" s="373"/>
      <c r="M71" s="620">
        <f t="shared" si="50"/>
        <v>0</v>
      </c>
      <c r="N71" s="1034" t="str">
        <f>IF($M$72=0,"",M71/$M$72)</f>
        <v/>
      </c>
      <c r="P71" s="476">
        <f>0.03*($Q$72-$Q$71)</f>
        <v>0</v>
      </c>
      <c r="Q71" s="1046">
        <f t="shared" si="51"/>
        <v>0</v>
      </c>
      <c r="R71" s="1237"/>
      <c r="S71" s="1238"/>
      <c r="T71" s="1238"/>
      <c r="U71" s="1238"/>
      <c r="V71" s="1034" t="str">
        <f>IF($Q$72=0,"",Q71/$Q$72)</f>
        <v/>
      </c>
    </row>
    <row r="72" spans="1:22" ht="22.5" customHeight="1" thickBot="1" x14ac:dyDescent="0.3">
      <c r="A72" s="1015" t="s">
        <v>204</v>
      </c>
      <c r="B72" s="1621" t="s">
        <v>533</v>
      </c>
      <c r="C72" s="1622"/>
      <c r="D72" s="1622"/>
      <c r="E72" s="1622"/>
      <c r="F72" s="1622"/>
      <c r="G72" s="1623"/>
      <c r="H72" s="1016">
        <f>ROUNDUP((H14+H37+H48+H54+H69+H70+H71),0)</f>
        <v>0</v>
      </c>
      <c r="I72" s="1385">
        <f t="shared" ref="I72:L72" si="56">ROUNDUP((I14+I37+I48+I54+I69+I70+I71),0)</f>
        <v>0</v>
      </c>
      <c r="J72" s="1385">
        <f t="shared" si="56"/>
        <v>0</v>
      </c>
      <c r="K72" s="1385">
        <f t="shared" si="56"/>
        <v>0</v>
      </c>
      <c r="L72" s="1386">
        <f t="shared" si="56"/>
        <v>0</v>
      </c>
      <c r="M72" s="1387">
        <f>M14+M37+M48+M54+M69+M70+M71</f>
        <v>0</v>
      </c>
      <c r="N72" s="1019" t="str">
        <f>IF($M$72=0,"",N14+N37+N48+N54+N69+N70+N71)</f>
        <v/>
      </c>
      <c r="O72" s="110"/>
      <c r="Q72" s="1388">
        <f>Q14+Q37+Q48+Q54+Q69+Q70+Q71</f>
        <v>0</v>
      </c>
      <c r="R72" s="1039">
        <f t="shared" ref="R72:U72" si="57">R14+R37+R48+R54+R69+R70+R71</f>
        <v>0</v>
      </c>
      <c r="S72" s="1040">
        <f t="shared" si="57"/>
        <v>0</v>
      </c>
      <c r="T72" s="1041">
        <f t="shared" si="57"/>
        <v>0</v>
      </c>
      <c r="U72" s="1040">
        <f t="shared" si="57"/>
        <v>0</v>
      </c>
      <c r="V72" s="1020" t="str">
        <f>IF($Q$72=0,"",V14+V37+V48+V54+V69+V70+V71)</f>
        <v/>
      </c>
    </row>
    <row r="73" spans="1:22" ht="12.75" customHeight="1" thickBot="1" x14ac:dyDescent="0.3">
      <c r="A73" s="420" t="s">
        <v>396</v>
      </c>
      <c r="B73" s="420"/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T73" s="1038" t="str">
        <f>IF($Q$72=0,"",T72/$Q$72)</f>
        <v/>
      </c>
    </row>
    <row r="74" spans="1:22" ht="12.75" x14ac:dyDescent="0.25">
      <c r="A74" s="556"/>
      <c r="B74" s="1611"/>
      <c r="C74" s="1611"/>
      <c r="D74" s="1611"/>
      <c r="E74" s="1611"/>
      <c r="F74" s="729"/>
      <c r="G74" s="729"/>
      <c r="H74" s="729"/>
      <c r="I74" s="729"/>
      <c r="J74" s="729"/>
      <c r="K74" s="729"/>
      <c r="L74" s="729"/>
      <c r="M74" s="729"/>
    </row>
    <row r="75" spans="1:22" ht="12.75" customHeight="1" x14ac:dyDescent="0.25">
      <c r="A75" s="557"/>
      <c r="B75" s="1608"/>
      <c r="C75" s="1608"/>
      <c r="D75" s="1608"/>
      <c r="E75" s="1608"/>
      <c r="F75" s="729"/>
      <c r="G75" s="729"/>
      <c r="H75" s="729"/>
      <c r="I75" s="729"/>
      <c r="J75" s="729"/>
      <c r="K75" s="729"/>
      <c r="L75" s="729"/>
      <c r="M75" s="729"/>
      <c r="O75" s="367"/>
      <c r="P75" s="367"/>
    </row>
    <row r="76" spans="1:22" ht="11.25" customHeight="1" x14ac:dyDescent="0.25">
      <c r="A76" s="557"/>
      <c r="B76" s="82"/>
      <c r="C76" s="485"/>
      <c r="D76" s="1608"/>
      <c r="E76" s="1608"/>
      <c r="F76" s="729"/>
      <c r="G76" s="729"/>
      <c r="H76" s="729"/>
      <c r="I76" s="729"/>
      <c r="J76" s="729"/>
      <c r="K76" s="729"/>
      <c r="L76" s="729"/>
      <c r="M76" s="729"/>
      <c r="O76" s="367"/>
      <c r="P76" s="367"/>
    </row>
    <row r="77" spans="1:22" x14ac:dyDescent="0.25">
      <c r="G77" s="419"/>
      <c r="H77" s="419"/>
      <c r="I77" s="419"/>
      <c r="J77" s="419"/>
      <c r="K77" s="419"/>
      <c r="L77" s="419"/>
      <c r="M77" s="738"/>
      <c r="N77" s="419"/>
    </row>
    <row r="78" spans="1:22" ht="11.25" customHeight="1" x14ac:dyDescent="0.25">
      <c r="I78" s="5"/>
      <c r="J78" s="5"/>
      <c r="K78" s="5"/>
    </row>
  </sheetData>
  <sheetProtection algorithmName="SHA-512" hashValue="opLqtYGmCGlrv1x51WXS0fxGxIbWz8ECC+VXHsxZOIVs91JhemkcWBc/gat5uLkdoYnmaScDLxA/vQ3x8UNFTQ==" saltValue="YC6p2dIB9bQ+NHbZu7SNvQ==" spinCount="100000" sheet="1" formatColumns="0" formatRows="0"/>
  <mergeCells count="108">
    <mergeCell ref="V67:V68"/>
    <mergeCell ref="V6:V8"/>
    <mergeCell ref="M6:M8"/>
    <mergeCell ref="B15:N15"/>
    <mergeCell ref="B16:C16"/>
    <mergeCell ref="N67:N68"/>
    <mergeCell ref="V63:V65"/>
    <mergeCell ref="R6:U6"/>
    <mergeCell ref="T7:U7"/>
    <mergeCell ref="R7:S7"/>
    <mergeCell ref="C20:C22"/>
    <mergeCell ref="B38:N38"/>
    <mergeCell ref="C27:C29"/>
    <mergeCell ref="M67:M68"/>
    <mergeCell ref="Q67:Q68"/>
    <mergeCell ref="I6:L6"/>
    <mergeCell ref="P67:P68"/>
    <mergeCell ref="E6:F6"/>
    <mergeCell ref="N63:N65"/>
    <mergeCell ref="C57:C62"/>
    <mergeCell ref="C67:D68"/>
    <mergeCell ref="Q3:V3"/>
    <mergeCell ref="K3:L3"/>
    <mergeCell ref="D3:E3"/>
    <mergeCell ref="V57:V62"/>
    <mergeCell ref="A37:G37"/>
    <mergeCell ref="A39:A41"/>
    <mergeCell ref="A42:A44"/>
    <mergeCell ref="A45:A47"/>
    <mergeCell ref="B56:N56"/>
    <mergeCell ref="A55:G55"/>
    <mergeCell ref="B42:B44"/>
    <mergeCell ref="B45:B47"/>
    <mergeCell ref="C39:C41"/>
    <mergeCell ref="B30:C30"/>
    <mergeCell ref="Q6:Q8"/>
    <mergeCell ref="B6:B8"/>
    <mergeCell ref="B9:N9"/>
    <mergeCell ref="A14:G14"/>
    <mergeCell ref="F7:F8"/>
    <mergeCell ref="I4:K4"/>
    <mergeCell ref="M3:N3"/>
    <mergeCell ref="M4:N4"/>
    <mergeCell ref="E7:E8"/>
    <mergeCell ref="A17:A19"/>
    <mergeCell ref="D4:G4"/>
    <mergeCell ref="G3:J3"/>
    <mergeCell ref="K2:L2"/>
    <mergeCell ref="N6:N8"/>
    <mergeCell ref="G5:N5"/>
    <mergeCell ref="G6:H6"/>
    <mergeCell ref="A5:F5"/>
    <mergeCell ref="C6:C8"/>
    <mergeCell ref="D6:D8"/>
    <mergeCell ref="G7:G8"/>
    <mergeCell ref="H7:H8"/>
    <mergeCell ref="K7:L7"/>
    <mergeCell ref="A10:A13"/>
    <mergeCell ref="B17:B19"/>
    <mergeCell ref="C17:C19"/>
    <mergeCell ref="B10:B13"/>
    <mergeCell ref="C10:C13"/>
    <mergeCell ref="A6:A8"/>
    <mergeCell ref="I7:J7"/>
    <mergeCell ref="N57:N62"/>
    <mergeCell ref="A24:A26"/>
    <mergeCell ref="B23:C23"/>
    <mergeCell ref="B39:B41"/>
    <mergeCell ref="B27:B29"/>
    <mergeCell ref="B50:B53"/>
    <mergeCell ref="C34:C36"/>
    <mergeCell ref="B24:B26"/>
    <mergeCell ref="B31:B33"/>
    <mergeCell ref="A31:A33"/>
    <mergeCell ref="A27:A29"/>
    <mergeCell ref="C31:C33"/>
    <mergeCell ref="A34:A36"/>
    <mergeCell ref="B34:B36"/>
    <mergeCell ref="C45:C47"/>
    <mergeCell ref="C24:C26"/>
    <mergeCell ref="C42:C44"/>
    <mergeCell ref="D76:E76"/>
    <mergeCell ref="B75:C75"/>
    <mergeCell ref="B67:B68"/>
    <mergeCell ref="D75:E75"/>
    <mergeCell ref="B57:B62"/>
    <mergeCell ref="A54:G54"/>
    <mergeCell ref="A63:A65"/>
    <mergeCell ref="B63:B65"/>
    <mergeCell ref="B74:C74"/>
    <mergeCell ref="D74:E74"/>
    <mergeCell ref="C70:D70"/>
    <mergeCell ref="C71:E71"/>
    <mergeCell ref="C63:C65"/>
    <mergeCell ref="D61:D62"/>
    <mergeCell ref="B72:G72"/>
    <mergeCell ref="C69:D69"/>
    <mergeCell ref="A20:A22"/>
    <mergeCell ref="B20:B22"/>
    <mergeCell ref="A50:A53"/>
    <mergeCell ref="B49:N49"/>
    <mergeCell ref="A48:G48"/>
    <mergeCell ref="C50:C51"/>
    <mergeCell ref="C52:C53"/>
    <mergeCell ref="D50:F50"/>
    <mergeCell ref="D51:F51"/>
    <mergeCell ref="D52:F52"/>
    <mergeCell ref="D53:F53"/>
  </mergeCells>
  <conditionalFormatting sqref="M69">
    <cfRule type="expression" dxfId="92" priority="22">
      <formula>$M$69&gt;$E$69</formula>
    </cfRule>
  </conditionalFormatting>
  <conditionalFormatting sqref="H71">
    <cfRule type="expression" dxfId="91" priority="11">
      <formula>$H$71&gt;$G$71</formula>
    </cfRule>
  </conditionalFormatting>
  <conditionalFormatting sqref="Q67">
    <cfRule type="expression" dxfId="90" priority="25">
      <formula>$Q$67&gt;($P$69/2)</formula>
    </cfRule>
  </conditionalFormatting>
  <conditionalFormatting sqref="Q69">
    <cfRule type="expression" dxfId="89" priority="26">
      <formula>$Q$69&gt;$P$69</formula>
    </cfRule>
  </conditionalFormatting>
  <conditionalFormatting sqref="F70 F63:F66 F39:F47 F31:F36 F24:F29 F17:F22 F10:F13">
    <cfRule type="expression" dxfId="88" priority="9">
      <formula>AND(ISNUMBER(H10),ISBLANK(F10))</formula>
    </cfRule>
  </conditionalFormatting>
  <conditionalFormatting sqref="G70 G39:G47 G31:G36 G24:G29 G17:G22 G50:G53 G10:G13 G63:G68">
    <cfRule type="expression" dxfId="87" priority="8">
      <formula>AND(ISNUMBER(H10),ISBLANK(G10))</formula>
    </cfRule>
  </conditionalFormatting>
  <conditionalFormatting sqref="Q71">
    <cfRule type="expression" dxfId="86" priority="27">
      <formula>$Q$71&gt;$P$71</formula>
    </cfRule>
  </conditionalFormatting>
  <conditionalFormatting sqref="H67:H68">
    <cfRule type="expression" dxfId="85" priority="10">
      <formula>($H$67+$H$68)&gt;($E$69/2)</formula>
    </cfRule>
  </conditionalFormatting>
  <conditionalFormatting sqref="D3:E3">
    <cfRule type="expression" dxfId="84" priority="7">
      <formula>ISBLANK($D$3)</formula>
    </cfRule>
  </conditionalFormatting>
  <conditionalFormatting sqref="K3:L3">
    <cfRule type="expression" dxfId="83" priority="6">
      <formula>ISBLANK($K$3)</formula>
    </cfRule>
  </conditionalFormatting>
  <conditionalFormatting sqref="E10:E13 E17:E22 E24:E29 E31:E36 E39:E47 E61:E66 E70">
    <cfRule type="expression" dxfId="82" priority="5">
      <formula>AND(ISNUMBER(H10),ISBLANK(E10))</formula>
    </cfRule>
  </conditionalFormatting>
  <conditionalFormatting sqref="D63:D66 D57:D60 D39:D47 D31:D36 D24:D29 D17:D22 D10:D13">
    <cfRule type="expression" dxfId="81" priority="4">
      <formula>AND(ISNUMBER(H10),ISBLANK(D10))</formula>
    </cfRule>
  </conditionalFormatting>
  <conditionalFormatting sqref="D4">
    <cfRule type="expression" dxfId="80" priority="3">
      <formula>ISBLANK($D$4)</formula>
    </cfRule>
  </conditionalFormatting>
  <conditionalFormatting sqref="I4">
    <cfRule type="expression" dxfId="79" priority="2">
      <formula>ISBLANK($I$4)</formula>
    </cfRule>
  </conditionalFormatting>
  <conditionalFormatting sqref="M4">
    <cfRule type="expression" dxfId="78" priority="1">
      <formula>ISBLANK($M$4)</formula>
    </cfRule>
  </conditionalFormatting>
  <dataValidations count="1">
    <dataValidation type="list" allowBlank="1" showInputMessage="1" showErrorMessage="1" sqref="F10:F13 F17:F22 F24:F29 F31:F36 F70 F63:F66 F39:F47" xr:uid="{54DB438A-2657-4BB8-8941-58F98843B35D}">
      <formula1>Nation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7" fitToHeight="0" orientation="landscape" r:id="rId1"/>
  <headerFooter>
    <oddFooter>&amp;L&amp;A&amp;C&amp;F&amp;R&amp;P/&amp;N</oddFooter>
  </headerFooter>
  <rowBreaks count="1" manualBreakCount="1">
    <brk id="55" max="15" man="1"/>
  </rowBreaks>
  <ignoredErrors>
    <ignoredError sqref="M23 M30 Q23 Q30 R23:U23 R30:U30" formula="1"/>
    <ignoredError sqref="Q10:R10 Q11:Q13 Q24:Q29 Q31:Q36 Q50:Q53 Q57:Q65 Q70:Q71 R11:R13 S10:S13 U10:U13 T17:U22 T24:U29 T31:U36 T50:U53 R57:R58 R61 S59:S62 U59:U65 T66 R66:S66 R70:U70 Q17:Q22 Q39:U47 Q66:Q67 U66 R17:S22 R24:S29 R31:S36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1448DA69-146A-4152-AD2B-79573F99F45F}">
            <xm:f>AND($L$72+$K$72=BP_Annexe1B_Recettes!$L$52,$L$72+$K$72=BP_Annexe1C_NonNumeraires!$N$92)</xm:f>
            <x14:dxf>
              <fill>
                <patternFill>
                  <bgColor theme="8"/>
                </patternFill>
              </fill>
            </x14:dxf>
          </x14:cfRule>
          <xm:sqref>K72:L72</xm:sqref>
        </x14:conditionalFormatting>
        <x14:conditionalFormatting xmlns:xm="http://schemas.microsoft.com/office/excel/2006/main">
          <x14:cfRule type="expression" priority="23" id="{AAF201D3-B67F-4F37-96C6-C05120931DC9}">
            <xm:f>$M$72=BP_Annexe1B_Recettes!$M$52</xm:f>
            <x14:dxf>
              <fill>
                <patternFill>
                  <bgColor theme="8"/>
                </patternFill>
              </fill>
            </x14:dxf>
          </x14:cfRule>
          <xm:sqref>M72</xm:sqref>
        </x14:conditionalFormatting>
        <x14:conditionalFormatting xmlns:xm="http://schemas.microsoft.com/office/excel/2006/main">
          <x14:cfRule type="expression" priority="40" id="{59868C43-7B5B-480C-87D6-5F44EDEF8D82}">
            <xm:f>$Q$72=BP_Annexe1B_Recettes!$T$52</xm:f>
            <x14:dxf>
              <fill>
                <patternFill>
                  <bgColor theme="8"/>
                </patternFill>
              </fill>
            </x14:dxf>
          </x14:cfRule>
          <xm:sqref>Q72</xm:sqref>
        </x14:conditionalFormatting>
        <x14:conditionalFormatting xmlns:xm="http://schemas.microsoft.com/office/excel/2006/main">
          <x14:cfRule type="expression" priority="13" id="{9BD5250C-04DD-49BA-A6DE-767D041D7FDF}">
            <xm:f>$I$72=BP_Annexe1C_NonNumeraires!$O$24</xm:f>
            <x14:dxf>
              <fill>
                <patternFill>
                  <bgColor theme="8"/>
                </patternFill>
              </fill>
            </x14:dxf>
          </x14:cfRule>
          <xm:sqref>I72</xm:sqref>
        </x14:conditionalFormatting>
        <x14:conditionalFormatting xmlns:xm="http://schemas.microsoft.com/office/excel/2006/main">
          <x14:cfRule type="expression" priority="19" id="{A1B58026-3B55-4BD5-A312-98B73925B1DF}">
            <xm:f>$J$72=BP_Annexe1C_NonNumeraires!$O$42</xm:f>
            <x14:dxf>
              <fill>
                <patternFill>
                  <bgColor theme="8"/>
                </patternFill>
              </fill>
            </x14:dxf>
          </x14:cfRule>
          <xm:sqref>J72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tabColor theme="8" tint="0.59999389629810485"/>
    <pageSetUpPr fitToPage="1"/>
  </sheetPr>
  <dimension ref="A1:AA64"/>
  <sheetViews>
    <sheetView showGridLines="0" showRuler="0" zoomScaleNormal="100" zoomScaleSheetLayoutView="90" workbookViewId="0">
      <pane ySplit="7" topLeftCell="A8" activePane="bottomLeft" state="frozen"/>
      <selection activeCell="A24" sqref="A24:A26"/>
      <selection pane="bottomLeft" activeCell="D10" sqref="D10"/>
    </sheetView>
  </sheetViews>
  <sheetFormatPr baseColWidth="10" defaultColWidth="11.42578125" defaultRowHeight="11.25" outlineLevelRow="1" outlineLevelCol="1" x14ac:dyDescent="0.25"/>
  <cols>
    <col min="1" max="1" width="5" style="1" customWidth="1"/>
    <col min="2" max="2" width="9.140625" style="1" customWidth="1"/>
    <col min="3" max="4" width="18.42578125" style="1" customWidth="1"/>
    <col min="5" max="5" width="4" style="1" customWidth="1"/>
    <col min="6" max="6" width="23.5703125" style="1" customWidth="1"/>
    <col min="7" max="8" width="9.85546875" style="1" customWidth="1"/>
    <col min="9" max="9" width="7.140625" style="1" customWidth="1"/>
    <col min="10" max="12" width="9.28515625" style="1" customWidth="1"/>
    <col min="13" max="13" width="10.7109375" style="1" customWidth="1"/>
    <col min="14" max="14" width="7.7109375" style="1" customWidth="1"/>
    <col min="15" max="17" width="9.85546875" style="34" customWidth="1"/>
    <col min="18" max="18" width="2.85546875" style="34" customWidth="1"/>
    <col min="19" max="19" width="15" style="1" hidden="1" customWidth="1" outlineLevel="1"/>
    <col min="20" max="20" width="10.7109375" style="1191" hidden="1" customWidth="1" outlineLevel="1"/>
    <col min="21" max="22" width="10.7109375" style="1" hidden="1" customWidth="1" outlineLevel="1"/>
    <col min="23" max="23" width="7.5703125" style="1" hidden="1" customWidth="1" outlineLevel="1"/>
    <col min="24" max="24" width="11.42578125" style="1" hidden="1" customWidth="1" outlineLevel="1"/>
    <col min="25" max="25" width="15.42578125" style="1" hidden="1" customWidth="1" outlineLevel="1"/>
    <col min="26" max="26" width="16" style="1" hidden="1" customWidth="1" outlineLevel="1"/>
    <col min="27" max="27" width="11.42578125" style="1" collapsed="1"/>
    <col min="28" max="16384" width="11.42578125" style="1"/>
  </cols>
  <sheetData>
    <row r="1" spans="1:26" ht="7.5" hidden="1" customHeight="1" outlineLevel="1" x14ac:dyDescent="0.25">
      <c r="A1" s="484"/>
      <c r="E1" s="484"/>
      <c r="F1" s="485"/>
      <c r="G1" s="484"/>
      <c r="H1" s="484"/>
      <c r="I1" s="484"/>
      <c r="J1" s="484"/>
      <c r="K1" s="484"/>
      <c r="L1" s="484"/>
      <c r="M1" s="484"/>
      <c r="R1" s="1"/>
      <c r="S1" s="72" t="s">
        <v>67</v>
      </c>
      <c r="T1" s="1320" t="s">
        <v>67</v>
      </c>
      <c r="U1" s="72" t="s">
        <v>67</v>
      </c>
      <c r="V1" s="72" t="s">
        <v>67</v>
      </c>
      <c r="W1" s="72" t="s">
        <v>67</v>
      </c>
    </row>
    <row r="2" spans="1:26" ht="21" customHeight="1" collapsed="1" x14ac:dyDescent="0.2">
      <c r="A2" s="529"/>
      <c r="B2" s="1774" t="s">
        <v>220</v>
      </c>
      <c r="C2" s="1774"/>
      <c r="D2" s="721" t="s">
        <v>217</v>
      </c>
      <c r="K2" s="484"/>
      <c r="N2" s="538" t="s">
        <v>214</v>
      </c>
      <c r="O2" s="539" t="s">
        <v>215</v>
      </c>
      <c r="P2" s="1649">
        <f>BP_Annexe1A_Depenses!$K$2</f>
        <v>45608</v>
      </c>
      <c r="Q2" s="1649"/>
      <c r="R2" s="242"/>
      <c r="S2" s="1661" t="s">
        <v>130</v>
      </c>
      <c r="T2" s="1661"/>
      <c r="U2" s="1661"/>
      <c r="V2" s="1661"/>
      <c r="W2" s="1661"/>
      <c r="X2" s="1358"/>
      <c r="Y2" s="1358"/>
      <c r="Z2" s="1358"/>
    </row>
    <row r="3" spans="1:26" ht="21" customHeight="1" x14ac:dyDescent="0.2">
      <c r="A3" s="530"/>
      <c r="B3" s="1773" t="s">
        <v>213</v>
      </c>
      <c r="C3" s="1773"/>
      <c r="D3" s="1775">
        <f>BP_Annexe1A_Depenses!$D$3</f>
        <v>0</v>
      </c>
      <c r="E3" s="1775"/>
      <c r="F3" s="1775"/>
      <c r="G3" s="236"/>
      <c r="H3" s="236"/>
      <c r="I3" s="236"/>
      <c r="K3" s="484"/>
      <c r="L3" s="1648" t="s">
        <v>463</v>
      </c>
      <c r="M3" s="1648"/>
      <c r="N3" s="1648"/>
      <c r="O3" s="1648"/>
      <c r="P3" s="1765">
        <f>BP_Annexe1A_Depenses!$K$3</f>
        <v>0</v>
      </c>
      <c r="Q3" s="1765"/>
      <c r="R3" s="242"/>
      <c r="S3" s="1768" t="s">
        <v>345</v>
      </c>
      <c r="T3" s="1769"/>
      <c r="U3" s="1769"/>
      <c r="V3" s="1770" t="str">
        <f>IF(OR($M$52=0,BP_Annexe1A_Depenses!Q72=0),"",(1-T8/BP_Annexe1A_Depenses!Q72)/(1-T8/M52))</f>
        <v/>
      </c>
      <c r="W3" s="1771"/>
      <c r="X3" s="1359" t="s">
        <v>506</v>
      </c>
      <c r="Y3" s="1360" t="s">
        <v>504</v>
      </c>
      <c r="Z3" s="1360" t="s">
        <v>505</v>
      </c>
    </row>
    <row r="4" spans="1:26" s="484" customFormat="1" ht="21" customHeight="1" x14ac:dyDescent="0.2">
      <c r="A4" s="530"/>
      <c r="C4" s="1341" t="s">
        <v>497</v>
      </c>
      <c r="D4" s="1724">
        <f>BP_Annexe1A_Depenses!$D$4</f>
        <v>0</v>
      </c>
      <c r="E4" s="1724"/>
      <c r="F4" s="1724"/>
      <c r="G4" s="1724"/>
      <c r="H4" s="1724"/>
      <c r="I4" s="1724"/>
      <c r="J4" s="1724"/>
      <c r="O4" s="547"/>
      <c r="P4" s="547"/>
      <c r="Q4" s="547"/>
      <c r="R4" s="531"/>
      <c r="S4" s="1754" t="s">
        <v>346</v>
      </c>
      <c r="T4" s="1754"/>
      <c r="U4" s="1754"/>
      <c r="V4" s="1764" t="str">
        <f>IF(OR($M$52=0,BP_Annexe1A_Depenses!Q72=0),"",(BP_Annexe1A_Depenses!Q72-T8)/(M52-M24))</f>
        <v/>
      </c>
      <c r="W4" s="1764"/>
      <c r="X4" s="1361" t="s">
        <v>501</v>
      </c>
      <c r="Y4" s="1362" t="s">
        <v>502</v>
      </c>
      <c r="Z4" s="1362" t="s">
        <v>503</v>
      </c>
    </row>
    <row r="5" spans="1:26" ht="13.5" customHeight="1" thickBot="1" x14ac:dyDescent="0.25">
      <c r="A5" s="1655" t="s">
        <v>108</v>
      </c>
      <c r="B5" s="1656"/>
      <c r="C5" s="1656"/>
      <c r="D5" s="1656"/>
      <c r="E5" s="1657"/>
      <c r="F5" s="1653" t="s">
        <v>225</v>
      </c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759"/>
      <c r="R5" s="242"/>
      <c r="T5" s="1321"/>
      <c r="U5" s="294"/>
      <c r="V5" s="294"/>
    </row>
    <row r="6" spans="1:26" ht="11.25" customHeight="1" x14ac:dyDescent="0.2">
      <c r="A6" s="1726" t="s">
        <v>0</v>
      </c>
      <c r="B6" s="1728" t="s">
        <v>10</v>
      </c>
      <c r="C6" s="1636" t="s">
        <v>154</v>
      </c>
      <c r="D6" s="1660"/>
      <c r="E6" s="1637"/>
      <c r="F6" s="1636" t="s">
        <v>410</v>
      </c>
      <c r="G6" s="1660"/>
      <c r="H6" s="1660"/>
      <c r="I6" s="1660"/>
      <c r="J6" s="1637"/>
      <c r="K6" s="1635" t="s">
        <v>409</v>
      </c>
      <c r="L6" s="1636"/>
      <c r="M6" s="1756" t="s">
        <v>186</v>
      </c>
      <c r="N6" s="1637" t="s">
        <v>1</v>
      </c>
      <c r="O6" s="1758" t="s">
        <v>38</v>
      </c>
      <c r="P6" s="1758"/>
      <c r="Q6" s="1758"/>
      <c r="R6" s="242"/>
      <c r="T6" s="1762" t="s">
        <v>70</v>
      </c>
      <c r="U6" s="1760" t="s">
        <v>409</v>
      </c>
      <c r="V6" s="1761"/>
      <c r="W6" s="1766" t="s">
        <v>623</v>
      </c>
    </row>
    <row r="7" spans="1:26" ht="56.25" x14ac:dyDescent="0.2">
      <c r="A7" s="1727"/>
      <c r="B7" s="1729"/>
      <c r="C7" s="628" t="s">
        <v>66</v>
      </c>
      <c r="D7" s="628" t="s">
        <v>52</v>
      </c>
      <c r="E7" s="629" t="s">
        <v>0</v>
      </c>
      <c r="F7" s="628" t="s">
        <v>278</v>
      </c>
      <c r="G7" s="628" t="s">
        <v>226</v>
      </c>
      <c r="H7" s="1106" t="s">
        <v>455</v>
      </c>
      <c r="I7" s="1106" t="s">
        <v>454</v>
      </c>
      <c r="J7" s="628" t="s">
        <v>456</v>
      </c>
      <c r="K7" s="628" t="s">
        <v>428</v>
      </c>
      <c r="L7" s="630" t="s">
        <v>259</v>
      </c>
      <c r="M7" s="1757"/>
      <c r="N7" s="1637"/>
      <c r="O7" s="669" t="s">
        <v>35</v>
      </c>
      <c r="P7" s="669" t="s">
        <v>36</v>
      </c>
      <c r="Q7" s="669" t="s">
        <v>37</v>
      </c>
      <c r="R7" s="242"/>
      <c r="S7" s="1772" t="s">
        <v>622</v>
      </c>
      <c r="T7" s="1763"/>
      <c r="U7" s="445" t="s">
        <v>442</v>
      </c>
      <c r="V7" s="446" t="s">
        <v>443</v>
      </c>
      <c r="W7" s="1767"/>
    </row>
    <row r="8" spans="1:26" ht="11.25" customHeight="1" x14ac:dyDescent="0.2">
      <c r="A8" s="141" t="s">
        <v>30</v>
      </c>
      <c r="B8" s="1588" t="s">
        <v>168</v>
      </c>
      <c r="C8" s="1589"/>
      <c r="D8" s="1589"/>
      <c r="E8" s="1589"/>
      <c r="F8" s="1589"/>
      <c r="G8" s="1589"/>
      <c r="H8" s="1589"/>
      <c r="I8" s="1589"/>
      <c r="J8" s="1589"/>
      <c r="K8" s="1589"/>
      <c r="L8" s="1589"/>
      <c r="M8" s="1589"/>
      <c r="N8" s="1589"/>
      <c r="O8" s="1589"/>
      <c r="P8" s="1589"/>
      <c r="Q8" s="1672"/>
      <c r="R8" s="242"/>
      <c r="S8" s="1772"/>
      <c r="T8" s="1521">
        <f>SUMPRODUCT(S10:S19,M10:M19)+SUMPRODUCT(S21:S29,M21:M29)+SUM(V41:V44)+SUM(V47:V50)</f>
        <v>0</v>
      </c>
      <c r="U8" s="294"/>
      <c r="V8" s="294"/>
    </row>
    <row r="9" spans="1:26" ht="15" customHeight="1" x14ac:dyDescent="0.2">
      <c r="A9" s="10" t="s">
        <v>39</v>
      </c>
      <c r="B9" s="1695" t="s">
        <v>33</v>
      </c>
      <c r="C9" s="1696"/>
      <c r="D9" s="1696"/>
      <c r="E9" s="1696"/>
      <c r="F9" s="1696"/>
      <c r="G9" s="1725"/>
      <c r="H9" s="1239"/>
      <c r="I9" s="1239"/>
      <c r="J9" s="2">
        <f>SUM(J10:J19)</f>
        <v>0</v>
      </c>
      <c r="K9" s="731"/>
      <c r="L9" s="159"/>
      <c r="M9" s="15">
        <f>SUM(M10:M19)</f>
        <v>0</v>
      </c>
      <c r="N9" s="12" t="str">
        <f>IF($M$52=0,"",M9/$M$52)</f>
        <v/>
      </c>
      <c r="O9" s="139">
        <f>SUM(O10:O19)</f>
        <v>0</v>
      </c>
      <c r="P9" s="139">
        <f t="shared" ref="P9:Q9" si="0">SUM(P10:P19)</f>
        <v>0</v>
      </c>
      <c r="Q9" s="139">
        <f t="shared" si="0"/>
        <v>0</v>
      </c>
      <c r="R9" s="242"/>
      <c r="S9" s="1514" t="s">
        <v>620</v>
      </c>
      <c r="T9" s="1322">
        <f>SUM(T10:T19)</f>
        <v>0</v>
      </c>
      <c r="U9" s="19"/>
      <c r="V9" s="159"/>
      <c r="W9" s="639" t="str">
        <f>IF($T$52=0,"",T9/$T$52)</f>
        <v/>
      </c>
    </row>
    <row r="10" spans="1:26" ht="11.1" customHeight="1" x14ac:dyDescent="0.2">
      <c r="A10" s="1579" t="s">
        <v>40</v>
      </c>
      <c r="B10" s="1582">
        <v>74</v>
      </c>
      <c r="C10" s="1730" t="s">
        <v>43</v>
      </c>
      <c r="D10" s="563"/>
      <c r="E10" s="564"/>
      <c r="F10" s="564"/>
      <c r="G10" s="564"/>
      <c r="H10" s="643"/>
      <c r="I10" s="1262" t="str">
        <f>IF(ISBLANK(J10),"",J10/H10)</f>
        <v/>
      </c>
      <c r="J10" s="643"/>
      <c r="K10" s="732"/>
      <c r="L10" s="23"/>
      <c r="M10" s="631" t="str">
        <f>IF(SUM(J10:L10)=0,"",ROUNDUP(SUM(J10:L10),0))</f>
        <v/>
      </c>
      <c r="N10" s="438" t="str">
        <f t="shared" ref="N10:N19" si="1">IF(M10="","",M10/$M$52)</f>
        <v/>
      </c>
      <c r="O10" s="60"/>
      <c r="P10" s="643"/>
      <c r="Q10" s="564"/>
      <c r="R10" s="242"/>
      <c r="S10" s="1515" t="str">
        <f t="shared" ref="S10:S29" si="2">IF($H10="","",IF($H10=$H$24,1,0))</f>
        <v/>
      </c>
      <c r="T10" s="1323" t="str">
        <f>IF($M$52=0,"",IF(W10="","",IF($H10=$H$24,ROUNDUP(W10*BP_Annexe1A_Depenses!$Q$72,0),BP_Annexe1A_Depenses!$Q$72*W10)))</f>
        <v/>
      </c>
      <c r="U10" s="9"/>
      <c r="V10" s="23"/>
      <c r="W10" s="448" t="str">
        <f>IF(N10="","",IF($H10=$H$24,I10,N10*$V$3))</f>
        <v/>
      </c>
    </row>
    <row r="11" spans="1:26" ht="11.1" customHeight="1" x14ac:dyDescent="0.2">
      <c r="A11" s="1580"/>
      <c r="B11" s="1583"/>
      <c r="C11" s="1630"/>
      <c r="D11" s="644"/>
      <c r="E11" s="568"/>
      <c r="F11" s="568"/>
      <c r="G11" s="564"/>
      <c r="H11" s="643"/>
      <c r="I11" s="1262" t="str">
        <f t="shared" ref="I11:I19" si="3">IF(ISBLANK(J11),"",J11/H11)</f>
        <v/>
      </c>
      <c r="J11" s="643"/>
      <c r="K11" s="733"/>
      <c r="L11" s="67"/>
      <c r="M11" s="632" t="str">
        <f t="shared" ref="M11:M19" si="4">IF(SUM(J11:L11)=0,"",ROUNDUP(SUM(J11:L11),0))</f>
        <v/>
      </c>
      <c r="N11" s="439" t="str">
        <f t="shared" si="1"/>
        <v/>
      </c>
      <c r="O11" s="63"/>
      <c r="P11" s="645"/>
      <c r="Q11" s="568"/>
      <c r="R11" s="242"/>
      <c r="S11" s="1515" t="str">
        <f t="shared" si="2"/>
        <v/>
      </c>
      <c r="T11" s="1323" t="str">
        <f>IF($M$52=0,"",IF(W11="","",IF($H11=$H$24,ROUNDUP(W11*$M$52,0),BP_Annexe1A_Depenses!$Q$72*W11)))</f>
        <v/>
      </c>
      <c r="U11" s="38"/>
      <c r="V11" s="67"/>
      <c r="W11" s="447" t="str">
        <f t="shared" ref="W11:W19" si="5">IF(N11="","",IF($H11=$H$24,I11,N11*$V$3))</f>
        <v/>
      </c>
    </row>
    <row r="12" spans="1:26" ht="11.1" customHeight="1" x14ac:dyDescent="0.2">
      <c r="A12" s="1579" t="s">
        <v>41</v>
      </c>
      <c r="B12" s="1583"/>
      <c r="C12" s="1730" t="s">
        <v>45</v>
      </c>
      <c r="D12" s="563"/>
      <c r="E12" s="564"/>
      <c r="F12" s="564"/>
      <c r="G12" s="564"/>
      <c r="H12" s="643"/>
      <c r="I12" s="1262" t="str">
        <f t="shared" si="3"/>
        <v/>
      </c>
      <c r="J12" s="643"/>
      <c r="K12" s="732"/>
      <c r="L12" s="23"/>
      <c r="M12" s="631" t="str">
        <f t="shared" si="4"/>
        <v/>
      </c>
      <c r="N12" s="438" t="str">
        <f t="shared" si="1"/>
        <v/>
      </c>
      <c r="O12" s="60"/>
      <c r="P12" s="643"/>
      <c r="Q12" s="564"/>
      <c r="R12" s="242"/>
      <c r="S12" s="1515" t="str">
        <f t="shared" si="2"/>
        <v/>
      </c>
      <c r="T12" s="1323" t="str">
        <f>IF($M$52=0,"",IF(W12="","",IF($H12=$H$24,ROUNDUP(W12*$M$52,0),BP_Annexe1A_Depenses!$Q$72*W12)))</f>
        <v/>
      </c>
      <c r="U12" s="9"/>
      <c r="V12" s="23"/>
      <c r="W12" s="448" t="str">
        <f t="shared" si="5"/>
        <v/>
      </c>
    </row>
    <row r="13" spans="1:26" ht="11.1" customHeight="1" x14ac:dyDescent="0.2">
      <c r="A13" s="1581"/>
      <c r="B13" s="1583"/>
      <c r="C13" s="1642"/>
      <c r="D13" s="646"/>
      <c r="E13" s="564"/>
      <c r="F13" s="564"/>
      <c r="G13" s="564"/>
      <c r="H13" s="643"/>
      <c r="I13" s="1262" t="str">
        <f t="shared" si="3"/>
        <v/>
      </c>
      <c r="J13" s="643"/>
      <c r="K13" s="732"/>
      <c r="L13" s="23"/>
      <c r="M13" s="631" t="str">
        <f t="shared" si="4"/>
        <v/>
      </c>
      <c r="N13" s="438" t="str">
        <f t="shared" si="1"/>
        <v/>
      </c>
      <c r="O13" s="60"/>
      <c r="P13" s="643"/>
      <c r="Q13" s="564"/>
      <c r="R13" s="242"/>
      <c r="S13" s="1515" t="str">
        <f t="shared" si="2"/>
        <v/>
      </c>
      <c r="T13" s="1323" t="str">
        <f>IF($M$52=0,"",IF(W13="","",IF($H13=$H$24,ROUNDUP(W13*$M$52,0),BP_Annexe1A_Depenses!$Q$72*W13)))</f>
        <v/>
      </c>
      <c r="U13" s="9"/>
      <c r="V13" s="23"/>
      <c r="W13" s="448" t="str">
        <f t="shared" si="5"/>
        <v/>
      </c>
    </row>
    <row r="14" spans="1:26" ht="11.1" customHeight="1" x14ac:dyDescent="0.2">
      <c r="A14" s="1579" t="s">
        <v>42</v>
      </c>
      <c r="B14" s="1583"/>
      <c r="C14" s="1714" t="s">
        <v>46</v>
      </c>
      <c r="D14" s="558"/>
      <c r="E14" s="559"/>
      <c r="F14" s="559"/>
      <c r="G14" s="564"/>
      <c r="H14" s="643"/>
      <c r="I14" s="1262" t="str">
        <f t="shared" si="3"/>
        <v/>
      </c>
      <c r="J14" s="643"/>
      <c r="K14" s="734"/>
      <c r="L14" s="68"/>
      <c r="M14" s="633" t="str">
        <f t="shared" si="4"/>
        <v/>
      </c>
      <c r="N14" s="437" t="str">
        <f t="shared" si="1"/>
        <v/>
      </c>
      <c r="O14" s="647"/>
      <c r="P14" s="647"/>
      <c r="Q14" s="559"/>
      <c r="R14" s="242"/>
      <c r="S14" s="1515" t="str">
        <f t="shared" si="2"/>
        <v/>
      </c>
      <c r="T14" s="1323" t="str">
        <f>IF($M$52=0,"",IF(W14="","",IF($H14=$H$24,ROUNDUP(W14*$M$52,0),BP_Annexe1A_Depenses!$Q$72*W14)))</f>
        <v/>
      </c>
      <c r="U14" s="25"/>
      <c r="V14" s="68"/>
      <c r="W14" s="449" t="str">
        <f t="shared" si="5"/>
        <v/>
      </c>
    </row>
    <row r="15" spans="1:26" ht="11.1" customHeight="1" x14ac:dyDescent="0.2">
      <c r="A15" s="1580"/>
      <c r="B15" s="1583"/>
      <c r="C15" s="1714"/>
      <c r="D15" s="646"/>
      <c r="E15" s="564"/>
      <c r="F15" s="564"/>
      <c r="G15" s="564"/>
      <c r="H15" s="643"/>
      <c r="I15" s="1262" t="str">
        <f t="shared" si="3"/>
        <v/>
      </c>
      <c r="J15" s="643"/>
      <c r="K15" s="732"/>
      <c r="L15" s="23"/>
      <c r="M15" s="631" t="str">
        <f t="shared" si="4"/>
        <v/>
      </c>
      <c r="N15" s="438" t="str">
        <f t="shared" si="1"/>
        <v/>
      </c>
      <c r="O15" s="643"/>
      <c r="P15" s="643"/>
      <c r="Q15" s="564"/>
      <c r="R15" s="242"/>
      <c r="S15" s="1515" t="str">
        <f t="shared" si="2"/>
        <v/>
      </c>
      <c r="T15" s="1323" t="str">
        <f>IF($M$52=0,"",IF(W15="","",IF($H15=$H$24,ROUNDUP(W15*$M$52,0),BP_Annexe1A_Depenses!$Q$72*W15)))</f>
        <v/>
      </c>
      <c r="U15" s="9"/>
      <c r="V15" s="23"/>
      <c r="W15" s="448" t="str">
        <f t="shared" si="5"/>
        <v/>
      </c>
    </row>
    <row r="16" spans="1:26" ht="11.1" customHeight="1" x14ac:dyDescent="0.2">
      <c r="A16" s="1581"/>
      <c r="B16" s="1583"/>
      <c r="C16" s="1715"/>
      <c r="D16" s="646"/>
      <c r="E16" s="564"/>
      <c r="F16" s="564"/>
      <c r="G16" s="564"/>
      <c r="H16" s="643"/>
      <c r="I16" s="1262" t="str">
        <f t="shared" si="3"/>
        <v/>
      </c>
      <c r="J16" s="643"/>
      <c r="K16" s="732"/>
      <c r="L16" s="23"/>
      <c r="M16" s="631" t="str">
        <f t="shared" si="4"/>
        <v/>
      </c>
      <c r="N16" s="438" t="str">
        <f t="shared" si="1"/>
        <v/>
      </c>
      <c r="O16" s="643"/>
      <c r="P16" s="643"/>
      <c r="Q16" s="564"/>
      <c r="R16" s="242"/>
      <c r="S16" s="1515" t="str">
        <f t="shared" si="2"/>
        <v/>
      </c>
      <c r="T16" s="1323" t="str">
        <f>IF($M$52=0,"",IF(W16="","",IF($H16=$H$24,ROUNDUP(W16*$M$52,0),BP_Annexe1A_Depenses!$Q$72*W16)))</f>
        <v/>
      </c>
      <c r="U16" s="9"/>
      <c r="V16" s="23"/>
      <c r="W16" s="448" t="str">
        <f t="shared" si="5"/>
        <v/>
      </c>
    </row>
    <row r="17" spans="1:26" ht="11.1" customHeight="1" x14ac:dyDescent="0.2">
      <c r="A17" s="1580" t="s">
        <v>48</v>
      </c>
      <c r="B17" s="1583"/>
      <c r="C17" s="1714" t="s">
        <v>47</v>
      </c>
      <c r="D17" s="558"/>
      <c r="E17" s="559"/>
      <c r="F17" s="559"/>
      <c r="G17" s="564"/>
      <c r="H17" s="643"/>
      <c r="I17" s="1262" t="str">
        <f t="shared" si="3"/>
        <v/>
      </c>
      <c r="J17" s="643"/>
      <c r="K17" s="734"/>
      <c r="L17" s="68"/>
      <c r="M17" s="633" t="str">
        <f t="shared" si="4"/>
        <v/>
      </c>
      <c r="N17" s="437" t="str">
        <f t="shared" si="1"/>
        <v/>
      </c>
      <c r="O17" s="647"/>
      <c r="P17" s="647"/>
      <c r="Q17" s="559"/>
      <c r="R17" s="242"/>
      <c r="S17" s="1515" t="str">
        <f t="shared" si="2"/>
        <v/>
      </c>
      <c r="T17" s="1323" t="str">
        <f>IF($M$52=0,"",IF(W17="","",IF($H17=$H$24,ROUNDUP(W17*$M$52,0),BP_Annexe1A_Depenses!$Q$72*W17)))</f>
        <v/>
      </c>
      <c r="U17" s="25"/>
      <c r="V17" s="68"/>
      <c r="W17" s="449" t="str">
        <f t="shared" si="5"/>
        <v/>
      </c>
    </row>
    <row r="18" spans="1:26" ht="11.1" customHeight="1" x14ac:dyDescent="0.2">
      <c r="A18" s="1580"/>
      <c r="B18" s="1583"/>
      <c r="C18" s="1714"/>
      <c r="D18" s="646"/>
      <c r="E18" s="564"/>
      <c r="F18" s="564"/>
      <c r="G18" s="564"/>
      <c r="H18" s="643"/>
      <c r="I18" s="1262" t="str">
        <f t="shared" si="3"/>
        <v/>
      </c>
      <c r="J18" s="643"/>
      <c r="K18" s="732"/>
      <c r="L18" s="23"/>
      <c r="M18" s="631" t="str">
        <f t="shared" si="4"/>
        <v/>
      </c>
      <c r="N18" s="438" t="str">
        <f t="shared" si="1"/>
        <v/>
      </c>
      <c r="O18" s="643"/>
      <c r="P18" s="643"/>
      <c r="Q18" s="564"/>
      <c r="R18" s="242"/>
      <c r="S18" s="1515" t="str">
        <f t="shared" si="2"/>
        <v/>
      </c>
      <c r="T18" s="1323" t="str">
        <f>IF($M$52=0,"",IF(W18="","",IF($H18=$H$24,ROUNDUP(W18*$M$52,0),BP_Annexe1A_Depenses!$Q$72*W18)))</f>
        <v/>
      </c>
      <c r="U18" s="9"/>
      <c r="V18" s="23"/>
      <c r="W18" s="448" t="str">
        <f t="shared" si="5"/>
        <v/>
      </c>
    </row>
    <row r="19" spans="1:26" ht="11.1" customHeight="1" x14ac:dyDescent="0.2">
      <c r="A19" s="1580"/>
      <c r="B19" s="1641"/>
      <c r="C19" s="1714"/>
      <c r="D19" s="644"/>
      <c r="E19" s="568"/>
      <c r="F19" s="568"/>
      <c r="G19" s="564"/>
      <c r="H19" s="643"/>
      <c r="I19" s="1262" t="str">
        <f t="shared" si="3"/>
        <v/>
      </c>
      <c r="J19" s="643"/>
      <c r="K19" s="733"/>
      <c r="L19" s="67"/>
      <c r="M19" s="632" t="str">
        <f t="shared" si="4"/>
        <v/>
      </c>
      <c r="N19" s="439" t="str">
        <f t="shared" si="1"/>
        <v/>
      </c>
      <c r="O19" s="645"/>
      <c r="P19" s="645"/>
      <c r="Q19" s="568"/>
      <c r="R19" s="242"/>
      <c r="S19" s="1515" t="str">
        <f t="shared" si="2"/>
        <v/>
      </c>
      <c r="T19" s="1323" t="str">
        <f>IF($M$52=0,"",IF(W19="","",IF($H19=$H$24,ROUNDUP(W19*$M$52,0),BP_Annexe1A_Depenses!$Q$72*W19)))</f>
        <v/>
      </c>
      <c r="U19" s="38"/>
      <c r="V19" s="67"/>
      <c r="W19" s="447" t="str">
        <f t="shared" si="5"/>
        <v/>
      </c>
    </row>
    <row r="20" spans="1:26" ht="15" customHeight="1" x14ac:dyDescent="0.2">
      <c r="A20" s="50" t="s">
        <v>53</v>
      </c>
      <c r="B20" s="1639" t="s">
        <v>446</v>
      </c>
      <c r="C20" s="1640"/>
      <c r="D20" s="1640"/>
      <c r="E20" s="1640"/>
      <c r="F20" s="1640"/>
      <c r="G20" s="1755"/>
      <c r="H20" s="1240"/>
      <c r="I20" s="1240"/>
      <c r="J20" s="51">
        <f>SUM(J21:J29)</f>
        <v>0</v>
      </c>
      <c r="K20" s="735"/>
      <c r="L20" s="160"/>
      <c r="M20" s="52">
        <f>SUM(M21:M29)</f>
        <v>0</v>
      </c>
      <c r="N20" s="53" t="str">
        <f>IF($M$52=0,"",M20/$M$52)</f>
        <v/>
      </c>
      <c r="O20" s="140">
        <f>SUM(O21:O29)</f>
        <v>0</v>
      </c>
      <c r="P20" s="140">
        <f t="shared" ref="P20:Q20" si="6">SUM(P21:P29)</f>
        <v>0</v>
      </c>
      <c r="Q20" s="140">
        <f t="shared" si="6"/>
        <v>0</v>
      </c>
      <c r="R20" s="242"/>
      <c r="S20" s="1516"/>
      <c r="T20" s="1136">
        <f>SUM(T21:T29)</f>
        <v>0</v>
      </c>
      <c r="U20" s="54"/>
      <c r="V20" s="160"/>
      <c r="W20" s="640" t="str">
        <f>IF($T$52=0,"",T20/$T$52)</f>
        <v/>
      </c>
    </row>
    <row r="21" spans="1:26" ht="11.1" customHeight="1" x14ac:dyDescent="0.2">
      <c r="A21" s="37" t="s">
        <v>44</v>
      </c>
      <c r="B21" s="1582">
        <v>74</v>
      </c>
      <c r="C21" s="36" t="s">
        <v>51</v>
      </c>
      <c r="D21" s="571"/>
      <c r="E21" s="568"/>
      <c r="F21" s="568"/>
      <c r="G21" s="564"/>
      <c r="H21" s="643"/>
      <c r="I21" s="1262" t="str">
        <f t="shared" ref="I21:I29" si="7">IF(ISBLANK(J21),"",J21/H21)</f>
        <v/>
      </c>
      <c r="J21" s="643"/>
      <c r="K21" s="733"/>
      <c r="L21" s="67"/>
      <c r="M21" s="632" t="str">
        <f t="shared" ref="M21:M29" si="8">IF(SUM(J21:L21)=0,"",ROUNDUP(SUM(J21:L21),0))</f>
        <v/>
      </c>
      <c r="N21" s="439" t="str">
        <f t="shared" ref="N21:N29" si="9">IF(M21="","",M21/$M$52)</f>
        <v/>
      </c>
      <c r="O21" s="55"/>
      <c r="P21" s="645"/>
      <c r="Q21" s="568"/>
      <c r="R21" s="242"/>
      <c r="S21" s="1515" t="str">
        <f t="shared" si="2"/>
        <v/>
      </c>
      <c r="T21" s="1324" t="str">
        <f>IF($M$52=0,"",IF(W21="","",IF($H21=$H$24,ROUNDUP(W21*$M$52,0),BP_Annexe1A_Depenses!$Q$72*W21)))</f>
        <v/>
      </c>
      <c r="U21" s="38"/>
      <c r="V21" s="67"/>
      <c r="W21" s="447" t="str">
        <f t="shared" ref="W21:W23" si="10">IF(N21="","",IF($H21=$H$24,I21,N21*$V$3))</f>
        <v/>
      </c>
    </row>
    <row r="22" spans="1:26" ht="11.1" customHeight="1" x14ac:dyDescent="0.2">
      <c r="A22" s="1579" t="s">
        <v>54</v>
      </c>
      <c r="B22" s="1583"/>
      <c r="C22" s="1730" t="s">
        <v>49</v>
      </c>
      <c r="D22" s="563"/>
      <c r="E22" s="564"/>
      <c r="F22" s="564"/>
      <c r="G22" s="564"/>
      <c r="H22" s="643"/>
      <c r="I22" s="1262" t="str">
        <f t="shared" si="7"/>
        <v/>
      </c>
      <c r="J22" s="643"/>
      <c r="K22" s="732"/>
      <c r="L22" s="23"/>
      <c r="M22" s="631" t="str">
        <f t="shared" si="8"/>
        <v/>
      </c>
      <c r="N22" s="438" t="str">
        <f t="shared" si="9"/>
        <v/>
      </c>
      <c r="O22" s="27"/>
      <c r="P22" s="643"/>
      <c r="Q22" s="564"/>
      <c r="R22" s="242"/>
      <c r="S22" s="1515" t="str">
        <f t="shared" si="2"/>
        <v/>
      </c>
      <c r="T22" s="1323" t="str">
        <f>IF($M$52=0,"",IF(W22="","",IF($H22=$H$24,ROUNDUP(W22*$M$52,0),BP_Annexe1A_Depenses!$Q$72*W22)))</f>
        <v/>
      </c>
      <c r="U22" s="9"/>
      <c r="V22" s="23"/>
      <c r="W22" s="448" t="str">
        <f t="shared" si="10"/>
        <v/>
      </c>
    </row>
    <row r="23" spans="1:26" ht="11.1" customHeight="1" thickBot="1" x14ac:dyDescent="0.25">
      <c r="A23" s="1581"/>
      <c r="B23" s="1583"/>
      <c r="C23" s="1731"/>
      <c r="D23" s="648"/>
      <c r="E23" s="564"/>
      <c r="F23" s="564"/>
      <c r="G23" s="564"/>
      <c r="H23" s="643"/>
      <c r="I23" s="1262" t="str">
        <f t="shared" si="7"/>
        <v/>
      </c>
      <c r="J23" s="643"/>
      <c r="K23" s="732"/>
      <c r="L23" s="23"/>
      <c r="M23" s="632" t="str">
        <f t="shared" si="8"/>
        <v/>
      </c>
      <c r="N23" s="438" t="str">
        <f t="shared" si="9"/>
        <v/>
      </c>
      <c r="O23" s="27"/>
      <c r="P23" s="643"/>
      <c r="Q23" s="564"/>
      <c r="R23" s="242"/>
      <c r="S23" s="1515" t="str">
        <f t="shared" si="2"/>
        <v/>
      </c>
      <c r="T23" s="1324" t="str">
        <f>IF($M$52=0,"",IF(W23="","",IF($H23=$H$24,ROUNDUP(W23*$M$52,0),BP_Annexe1A_Depenses!$Q$72*W23)))</f>
        <v/>
      </c>
      <c r="U23" s="9"/>
      <c r="V23" s="23"/>
      <c r="W23" s="1523" t="str">
        <f t="shared" si="10"/>
        <v/>
      </c>
      <c r="X23" s="1516"/>
      <c r="Y23" s="1516"/>
    </row>
    <row r="24" spans="1:26" ht="11.1" customHeight="1" thickBot="1" x14ac:dyDescent="0.25">
      <c r="A24" s="1580" t="s">
        <v>55</v>
      </c>
      <c r="B24" s="1583"/>
      <c r="C24" s="1678" t="s">
        <v>34</v>
      </c>
      <c r="D24" s="47" t="s">
        <v>417</v>
      </c>
      <c r="E24" s="559"/>
      <c r="F24" s="1246" t="s">
        <v>457</v>
      </c>
      <c r="G24" s="1247" t="s">
        <v>273</v>
      </c>
      <c r="H24" s="643"/>
      <c r="I24" s="1549" t="str">
        <f t="shared" si="7"/>
        <v/>
      </c>
      <c r="J24" s="643"/>
      <c r="K24" s="734"/>
      <c r="L24" s="68"/>
      <c r="M24" s="634" t="str">
        <f t="shared" si="8"/>
        <v/>
      </c>
      <c r="N24" s="1363" t="str">
        <f t="shared" si="9"/>
        <v/>
      </c>
      <c r="O24" s="647"/>
      <c r="P24" s="56"/>
      <c r="Q24" s="61"/>
      <c r="R24" s="242"/>
      <c r="S24" s="1515" t="str">
        <f t="shared" si="2"/>
        <v/>
      </c>
      <c r="T24" s="1364" t="str">
        <f>IF($M$52=0,"",IF($H24=$H$24,ROUNDUP(W24*BP_Annexe1A_Depenses!$Q$72,0),BP_Annexe1A_Depenses!$Q$72*W24))</f>
        <v/>
      </c>
      <c r="U24" s="475"/>
      <c r="V24" s="68"/>
      <c r="W24" s="1382"/>
      <c r="X24" s="1522" t="s">
        <v>624</v>
      </c>
      <c r="Y24" s="1516"/>
    </row>
    <row r="25" spans="1:26" ht="11.1" customHeight="1" x14ac:dyDescent="0.2">
      <c r="A25" s="1580"/>
      <c r="B25" s="1583"/>
      <c r="C25" s="1678"/>
      <c r="D25" s="649"/>
      <c r="E25" s="564"/>
      <c r="F25" s="564"/>
      <c r="G25" s="564"/>
      <c r="H25" s="643"/>
      <c r="I25" s="1262" t="str">
        <f t="shared" si="7"/>
        <v/>
      </c>
      <c r="J25" s="643"/>
      <c r="K25" s="732"/>
      <c r="L25" s="23"/>
      <c r="M25" s="633" t="str">
        <f t="shared" si="8"/>
        <v/>
      </c>
      <c r="N25" s="438" t="str">
        <f t="shared" si="9"/>
        <v/>
      </c>
      <c r="O25" s="643"/>
      <c r="P25" s="27"/>
      <c r="Q25" s="62"/>
      <c r="R25" s="242"/>
      <c r="S25" s="1515" t="str">
        <f t="shared" si="2"/>
        <v/>
      </c>
      <c r="T25" s="1325" t="str">
        <f>IF($M$52=0,"",IF(W25="","",IF($H25=$H$24,ROUNDUP(W25*$M$52,0),BP_Annexe1A_Depenses!$Q$72*W25)))</f>
        <v/>
      </c>
      <c r="U25" s="9"/>
      <c r="V25" s="23"/>
      <c r="W25" s="449" t="str">
        <f t="shared" ref="W25:W29" si="11">IF(N25="","",IF($H25=$H$24,I25,N25*$V$3))</f>
        <v/>
      </c>
    </row>
    <row r="26" spans="1:26" ht="11.1" customHeight="1" x14ac:dyDescent="0.2">
      <c r="A26" s="1581"/>
      <c r="B26" s="1583"/>
      <c r="C26" s="1731"/>
      <c r="D26" s="648"/>
      <c r="E26" s="564"/>
      <c r="F26" s="564"/>
      <c r="G26" s="564"/>
      <c r="H26" s="643"/>
      <c r="I26" s="1262" t="str">
        <f t="shared" si="7"/>
        <v/>
      </c>
      <c r="J26" s="643"/>
      <c r="K26" s="732"/>
      <c r="L26" s="23"/>
      <c r="M26" s="631" t="str">
        <f t="shared" si="8"/>
        <v/>
      </c>
      <c r="N26" s="438" t="str">
        <f t="shared" si="9"/>
        <v/>
      </c>
      <c r="O26" s="643"/>
      <c r="P26" s="27"/>
      <c r="Q26" s="62"/>
      <c r="R26" s="242"/>
      <c r="S26" s="1515" t="str">
        <f t="shared" si="2"/>
        <v/>
      </c>
      <c r="T26" s="1323" t="str">
        <f>IF($M$52=0,"",IF(W26="","",IF($H26=$H$24,ROUNDUP(W26*$M$52,0),BP_Annexe1A_Depenses!$Q$72*W26)))</f>
        <v/>
      </c>
      <c r="U26" s="9"/>
      <c r="V26" s="23"/>
      <c r="W26" s="448" t="str">
        <f t="shared" si="11"/>
        <v/>
      </c>
    </row>
    <row r="27" spans="1:26" ht="11.1" customHeight="1" x14ac:dyDescent="0.2">
      <c r="A27" s="1580" t="s">
        <v>56</v>
      </c>
      <c r="B27" s="1583"/>
      <c r="C27" s="1714" t="s">
        <v>57</v>
      </c>
      <c r="D27" s="558"/>
      <c r="E27" s="559"/>
      <c r="F27" s="559"/>
      <c r="G27" s="564"/>
      <c r="H27" s="643"/>
      <c r="I27" s="1262" t="str">
        <f t="shared" si="7"/>
        <v/>
      </c>
      <c r="J27" s="643"/>
      <c r="K27" s="734"/>
      <c r="L27" s="68"/>
      <c r="M27" s="633" t="str">
        <f t="shared" si="8"/>
        <v/>
      </c>
      <c r="N27" s="437" t="str">
        <f t="shared" si="9"/>
        <v/>
      </c>
      <c r="O27" s="56"/>
      <c r="P27" s="647"/>
      <c r="Q27" s="559"/>
      <c r="R27" s="242"/>
      <c r="S27" s="1515" t="str">
        <f t="shared" si="2"/>
        <v/>
      </c>
      <c r="T27" s="1325" t="str">
        <f>IF($M$52=0,"",IF(W27="","",IF($H27=$H$24,ROUNDUP(W27*$M$52,0),BP_Annexe1A_Depenses!$Q$72*W27)))</f>
        <v/>
      </c>
      <c r="U27" s="25"/>
      <c r="V27" s="68"/>
      <c r="W27" s="449" t="str">
        <f t="shared" si="11"/>
        <v/>
      </c>
    </row>
    <row r="28" spans="1:26" ht="11.1" customHeight="1" x14ac:dyDescent="0.2">
      <c r="A28" s="1580"/>
      <c r="B28" s="1583"/>
      <c r="C28" s="1714"/>
      <c r="D28" s="563"/>
      <c r="E28" s="564"/>
      <c r="F28" s="564"/>
      <c r="G28" s="564"/>
      <c r="H28" s="643"/>
      <c r="I28" s="1262" t="str">
        <f t="shared" si="7"/>
        <v/>
      </c>
      <c r="J28" s="643"/>
      <c r="K28" s="732"/>
      <c r="L28" s="23"/>
      <c r="M28" s="631" t="str">
        <f t="shared" si="8"/>
        <v/>
      </c>
      <c r="N28" s="438" t="str">
        <f t="shared" si="9"/>
        <v/>
      </c>
      <c r="O28" s="27"/>
      <c r="P28" s="643"/>
      <c r="Q28" s="564"/>
      <c r="R28" s="242"/>
      <c r="S28" s="1515" t="str">
        <f t="shared" si="2"/>
        <v/>
      </c>
      <c r="T28" s="1323" t="str">
        <f>IF($M$52=0,"",IF(W28="","",IF($H28=$H$24,ROUNDUP(W28*$M$52,0),BP_Annexe1A_Depenses!$Q$72*W28)))</f>
        <v/>
      </c>
      <c r="U28" s="9"/>
      <c r="V28" s="23"/>
      <c r="W28" s="448" t="str">
        <f t="shared" si="11"/>
        <v/>
      </c>
    </row>
    <row r="29" spans="1:26" ht="11.1" customHeight="1" x14ac:dyDescent="0.2">
      <c r="A29" s="1580"/>
      <c r="B29" s="1583"/>
      <c r="C29" s="1714"/>
      <c r="D29" s="650"/>
      <c r="E29" s="568"/>
      <c r="F29" s="568"/>
      <c r="G29" s="564"/>
      <c r="H29" s="643"/>
      <c r="I29" s="1262" t="str">
        <f t="shared" si="7"/>
        <v/>
      </c>
      <c r="J29" s="643"/>
      <c r="K29" s="733"/>
      <c r="L29" s="67"/>
      <c r="M29" s="631" t="str">
        <f t="shared" si="8"/>
        <v/>
      </c>
      <c r="N29" s="438" t="str">
        <f t="shared" si="9"/>
        <v/>
      </c>
      <c r="O29" s="55"/>
      <c r="P29" s="645"/>
      <c r="Q29" s="568"/>
      <c r="R29" s="242"/>
      <c r="S29" s="1515" t="str">
        <f t="shared" si="2"/>
        <v/>
      </c>
      <c r="T29" s="1323" t="str">
        <f>IF($M$52=0,"",IF(W29="","",IF($H29=$H$24,ROUNDUP(W29*$M$52,0),BP_Annexe1A_Depenses!$Q$72*W29)))</f>
        <v/>
      </c>
      <c r="U29" s="38"/>
      <c r="V29" s="67"/>
      <c r="W29" s="448" t="str">
        <f t="shared" si="11"/>
        <v/>
      </c>
    </row>
    <row r="30" spans="1:26" ht="11.25" customHeight="1" x14ac:dyDescent="0.2">
      <c r="A30" s="1735" t="s">
        <v>111</v>
      </c>
      <c r="B30" s="1736"/>
      <c r="C30" s="1736"/>
      <c r="D30" s="1736"/>
      <c r="E30" s="1736"/>
      <c r="F30" s="1736"/>
      <c r="G30" s="1737"/>
      <c r="H30" s="1245"/>
      <c r="I30" s="1245"/>
      <c r="J30" s="150">
        <f>J9+J20</f>
        <v>0</v>
      </c>
      <c r="K30" s="161"/>
      <c r="L30" s="162"/>
      <c r="M30" s="616">
        <f>M9+M20</f>
        <v>0</v>
      </c>
      <c r="N30" s="617" t="str">
        <f>IF($M$52=0,"",M30/$M$52)</f>
        <v/>
      </c>
      <c r="O30" s="143">
        <f>O9+O20</f>
        <v>0</v>
      </c>
      <c r="P30" s="143">
        <f>P9+P20</f>
        <v>0</v>
      </c>
      <c r="Q30" s="143">
        <f>Q9+Q20</f>
        <v>0</v>
      </c>
      <c r="R30" s="242"/>
      <c r="S30" s="1516"/>
      <c r="T30" s="1121">
        <f>T9+T20</f>
        <v>0</v>
      </c>
      <c r="U30" s="161"/>
      <c r="V30" s="162"/>
      <c r="W30" s="641" t="str">
        <f>IF($T$52=0,"",T30/$T$52)</f>
        <v/>
      </c>
    </row>
    <row r="31" spans="1:26" ht="11.25" customHeight="1" x14ac:dyDescent="0.2">
      <c r="A31" s="141" t="s">
        <v>31</v>
      </c>
      <c r="B31" s="1588" t="s">
        <v>32</v>
      </c>
      <c r="C31" s="1589"/>
      <c r="D31" s="1589"/>
      <c r="E31" s="1589"/>
      <c r="F31" s="1589"/>
      <c r="G31" s="1589"/>
      <c r="H31" s="1589"/>
      <c r="I31" s="1589"/>
      <c r="J31" s="1589"/>
      <c r="K31" s="1589"/>
      <c r="L31" s="1589"/>
      <c r="M31" s="1589"/>
      <c r="N31" s="1672"/>
      <c r="R31" s="242"/>
      <c r="S31" s="1516"/>
      <c r="T31" s="1326"/>
      <c r="U31" s="444"/>
      <c r="V31" s="444"/>
      <c r="W31" s="444"/>
    </row>
    <row r="32" spans="1:26" ht="11.1" customHeight="1" x14ac:dyDescent="0.2">
      <c r="A32" s="1667" t="s">
        <v>61</v>
      </c>
      <c r="B32" s="1631">
        <v>74</v>
      </c>
      <c r="C32" s="1713" t="s">
        <v>58</v>
      </c>
      <c r="D32" s="558"/>
      <c r="E32" s="559"/>
      <c r="F32" s="559"/>
      <c r="G32" s="564"/>
      <c r="H32" s="70"/>
      <c r="I32" s="70"/>
      <c r="J32" s="647"/>
      <c r="K32" s="60"/>
      <c r="L32" s="23"/>
      <c r="M32" s="633" t="str">
        <f t="shared" ref="M32:M38" si="12">IF(SUM(J32:L32)=0,"",ROUNDUP(SUM(J32:L32),0))</f>
        <v/>
      </c>
      <c r="N32" s="437" t="str">
        <f t="shared" ref="N32:N38" si="13">IF(M32="","",M32/$M$52)</f>
        <v/>
      </c>
      <c r="O32" s="1"/>
      <c r="P32" s="1"/>
      <c r="Q32" s="1"/>
      <c r="R32" s="242"/>
      <c r="S32" s="1516"/>
      <c r="T32" s="1325" t="str">
        <f>IF($M$52=0,"",IF(W32="","",IF($H32=$H$24,ROUNDUP(W32*$M$52,0),BP_Annexe1A_Depenses!$Q$72*W32)))</f>
        <v/>
      </c>
      <c r="U32" s="9"/>
      <c r="V32" s="23"/>
      <c r="W32" s="450" t="str">
        <f t="shared" ref="W32:W38" si="14">IF(N32="","",IF($H32=$H$24,I32,N32*$V$3))</f>
        <v/>
      </c>
      <c r="X32" s="5"/>
      <c r="Y32" s="5"/>
      <c r="Z32" s="5"/>
    </row>
    <row r="33" spans="1:26" ht="11.1" customHeight="1" x14ac:dyDescent="0.25">
      <c r="A33" s="1580"/>
      <c r="B33" s="1583"/>
      <c r="C33" s="1714"/>
      <c r="D33" s="646"/>
      <c r="E33" s="564"/>
      <c r="F33" s="559"/>
      <c r="G33" s="564"/>
      <c r="H33" s="70"/>
      <c r="I33" s="70"/>
      <c r="J33" s="647"/>
      <c r="K33" s="60"/>
      <c r="L33" s="23"/>
      <c r="M33" s="633" t="str">
        <f t="shared" si="12"/>
        <v/>
      </c>
      <c r="N33" s="437" t="str">
        <f t="shared" si="13"/>
        <v/>
      </c>
      <c r="O33" s="1"/>
      <c r="P33" s="484"/>
      <c r="Q33" s="1"/>
      <c r="R33" s="1"/>
      <c r="S33" s="1516"/>
      <c r="T33" s="1325" t="str">
        <f>IF($M$52=0,"",IF(W33="","",IF($H33=$H$24,ROUNDUP(W33*$M$52,0),BP_Annexe1A_Depenses!$Q$72*W33)))</f>
        <v/>
      </c>
      <c r="U33" s="9"/>
      <c r="V33" s="23"/>
      <c r="W33" s="449" t="str">
        <f t="shared" si="14"/>
        <v/>
      </c>
      <c r="X33" s="5"/>
      <c r="Y33" s="5"/>
      <c r="Z33" s="5"/>
    </row>
    <row r="34" spans="1:26" ht="11.1" customHeight="1" x14ac:dyDescent="0.25">
      <c r="A34" s="1581"/>
      <c r="B34" s="1583"/>
      <c r="C34" s="1715"/>
      <c r="D34" s="646"/>
      <c r="E34" s="564"/>
      <c r="F34" s="564"/>
      <c r="G34" s="564"/>
      <c r="H34" s="71"/>
      <c r="I34" s="71"/>
      <c r="J34" s="643"/>
      <c r="K34" s="60"/>
      <c r="L34" s="23"/>
      <c r="M34" s="631" t="str">
        <f t="shared" si="12"/>
        <v/>
      </c>
      <c r="N34" s="438" t="str">
        <f t="shared" si="13"/>
        <v/>
      </c>
      <c r="O34" s="1"/>
      <c r="P34" s="1006"/>
      <c r="Q34" s="1"/>
      <c r="R34" s="1"/>
      <c r="S34" s="1516"/>
      <c r="T34" s="1325" t="str">
        <f>IF($M$52=0,"",IF(W34="","",IF($H34=$H$24,ROUNDUP(W34*$M$52,0),BP_Annexe1A_Depenses!$Q$72*W34)))</f>
        <v/>
      </c>
      <c r="U34" s="9"/>
      <c r="V34" s="23"/>
      <c r="W34" s="449" t="str">
        <f t="shared" si="14"/>
        <v/>
      </c>
      <c r="X34" s="441"/>
      <c r="Y34" s="441"/>
      <c r="Z34" s="441"/>
    </row>
    <row r="35" spans="1:26" ht="11.1" customHeight="1" x14ac:dyDescent="0.25">
      <c r="A35" s="4" t="s">
        <v>62</v>
      </c>
      <c r="B35" s="1583"/>
      <c r="C35" s="1732" t="s">
        <v>59</v>
      </c>
      <c r="D35" s="1733"/>
      <c r="E35" s="62"/>
      <c r="F35" s="564"/>
      <c r="G35" s="564"/>
      <c r="H35" s="71"/>
      <c r="I35" s="71"/>
      <c r="J35" s="643"/>
      <c r="K35" s="60"/>
      <c r="L35" s="23"/>
      <c r="M35" s="631" t="str">
        <f t="shared" si="12"/>
        <v/>
      </c>
      <c r="N35" s="438" t="str">
        <f t="shared" si="13"/>
        <v/>
      </c>
      <c r="O35" s="1"/>
      <c r="P35" s="1"/>
      <c r="Q35" s="1"/>
      <c r="R35" s="1"/>
      <c r="S35" s="1516"/>
      <c r="T35" s="1325" t="str">
        <f>IF($M$52=0,"",IF(W35="","",IF($H35=$H$24,ROUNDUP(W35*$M$52,0),BP_Annexe1A_Depenses!$Q$72*W35)))</f>
        <v/>
      </c>
      <c r="U35" s="9"/>
      <c r="V35" s="23"/>
      <c r="W35" s="449" t="str">
        <f t="shared" si="14"/>
        <v/>
      </c>
      <c r="X35" s="442"/>
      <c r="Y35" s="442"/>
      <c r="Z35" s="442"/>
    </row>
    <row r="36" spans="1:26" ht="11.1" customHeight="1" x14ac:dyDescent="0.25">
      <c r="A36" s="1738" t="s">
        <v>63</v>
      </c>
      <c r="B36" s="1583"/>
      <c r="C36" s="1716" t="s">
        <v>60</v>
      </c>
      <c r="D36" s="558"/>
      <c r="E36" s="559"/>
      <c r="F36" s="564"/>
      <c r="G36" s="564"/>
      <c r="H36" s="71"/>
      <c r="I36" s="71"/>
      <c r="J36" s="643"/>
      <c r="K36" s="60"/>
      <c r="L36" s="23"/>
      <c r="M36" s="631" t="str">
        <f t="shared" si="12"/>
        <v/>
      </c>
      <c r="N36" s="438" t="str">
        <f t="shared" si="13"/>
        <v/>
      </c>
      <c r="O36" s="1"/>
      <c r="P36" s="1"/>
      <c r="Q36" s="1"/>
      <c r="R36" s="1"/>
      <c r="S36" s="1516"/>
      <c r="T36" s="1323" t="str">
        <f>IF($M$52=0,"",IF(W36="","",IF($H36=$H$24,ROUNDUP(W36*$M$52,0),BP_Annexe1A_Depenses!$Q$72*W36)))</f>
        <v/>
      </c>
      <c r="U36" s="9"/>
      <c r="V36" s="23"/>
      <c r="W36" s="448" t="str">
        <f t="shared" si="14"/>
        <v/>
      </c>
      <c r="X36" s="21"/>
      <c r="Y36" s="21"/>
      <c r="Z36" s="21"/>
    </row>
    <row r="37" spans="1:26" ht="11.1" customHeight="1" x14ac:dyDescent="0.25">
      <c r="A37" s="1627"/>
      <c r="B37" s="1583"/>
      <c r="C37" s="1748"/>
      <c r="D37" s="646"/>
      <c r="E37" s="564"/>
      <c r="F37" s="564"/>
      <c r="G37" s="564"/>
      <c r="H37" s="71"/>
      <c r="I37" s="71"/>
      <c r="J37" s="643"/>
      <c r="K37" s="60"/>
      <c r="L37" s="23"/>
      <c r="M37" s="631" t="str">
        <f t="shared" si="12"/>
        <v/>
      </c>
      <c r="N37" s="438" t="str">
        <f t="shared" si="13"/>
        <v/>
      </c>
      <c r="O37" s="1"/>
      <c r="P37" s="1"/>
      <c r="Q37" s="1"/>
      <c r="R37" s="1"/>
      <c r="S37" s="1516"/>
      <c r="T37" s="1323" t="str">
        <f>IF($M$52=0,"",IF(W37="","",IF($H37=$H$24,ROUNDUP(W37*$M$52,0),BP_Annexe1A_Depenses!$Q$72*W37)))</f>
        <v/>
      </c>
      <c r="U37" s="9"/>
      <c r="V37" s="23"/>
      <c r="W37" s="448" t="str">
        <f t="shared" si="14"/>
        <v/>
      </c>
      <c r="X37" s="21"/>
      <c r="Y37" s="21"/>
      <c r="Z37" s="21"/>
    </row>
    <row r="38" spans="1:26" ht="11.1" customHeight="1" x14ac:dyDescent="0.25">
      <c r="A38" s="1628"/>
      <c r="B38" s="1584"/>
      <c r="C38" s="1749"/>
      <c r="D38" s="646"/>
      <c r="E38" s="564"/>
      <c r="F38" s="564"/>
      <c r="G38" s="564"/>
      <c r="H38" s="71"/>
      <c r="I38" s="71"/>
      <c r="J38" s="643"/>
      <c r="K38" s="60"/>
      <c r="L38" s="23"/>
      <c r="M38" s="631" t="str">
        <f t="shared" si="12"/>
        <v/>
      </c>
      <c r="N38" s="438" t="str">
        <f t="shared" si="13"/>
        <v/>
      </c>
      <c r="O38" s="1"/>
      <c r="P38" s="1"/>
      <c r="Q38" s="1"/>
      <c r="R38" s="1"/>
      <c r="S38" s="1516"/>
      <c r="T38" s="1323" t="str">
        <f>IF($M$52=0,"",IF(W38="","",IF($H38=$H$24,ROUNDUP(W38*$M$52,0),BP_Annexe1A_Depenses!$Q$72*W38)))</f>
        <v/>
      </c>
      <c r="U38" s="9"/>
      <c r="V38" s="23"/>
      <c r="W38" s="448" t="str">
        <f t="shared" si="14"/>
        <v/>
      </c>
      <c r="X38" s="8"/>
      <c r="Y38" s="8"/>
      <c r="Z38" s="8"/>
    </row>
    <row r="39" spans="1:26" ht="11.25" customHeight="1" thickBot="1" x14ac:dyDescent="0.3">
      <c r="A39" s="1590" t="s">
        <v>112</v>
      </c>
      <c r="B39" s="1752"/>
      <c r="C39" s="1752"/>
      <c r="D39" s="1752"/>
      <c r="E39" s="1752"/>
      <c r="F39" s="1752"/>
      <c r="G39" s="1753"/>
      <c r="H39" s="1241"/>
      <c r="I39" s="1241"/>
      <c r="J39" s="149">
        <f>SUM(J32:J38)</f>
        <v>0</v>
      </c>
      <c r="K39" s="163"/>
      <c r="L39" s="164"/>
      <c r="M39" s="616">
        <f>SUM(M32:M38)</f>
        <v>0</v>
      </c>
      <c r="N39" s="617" t="str">
        <f>IF($M$52=0,"",M39/$M$52)</f>
        <v/>
      </c>
      <c r="O39" s="1"/>
      <c r="P39" s="1"/>
      <c r="Q39" s="1"/>
      <c r="R39" s="1"/>
      <c r="S39" s="1517" t="s">
        <v>411</v>
      </c>
      <c r="T39" s="1121">
        <f>SUM(T32:T38)</f>
        <v>0</v>
      </c>
      <c r="U39" s="161"/>
      <c r="V39" s="162"/>
      <c r="W39" s="641" t="str">
        <f>IF($T$52=0,"",T39/$T$52)</f>
        <v/>
      </c>
    </row>
    <row r="40" spans="1:26" ht="11.25" customHeight="1" thickBot="1" x14ac:dyDescent="0.3">
      <c r="A40" s="141" t="s">
        <v>361</v>
      </c>
      <c r="B40" s="1722" t="s">
        <v>641</v>
      </c>
      <c r="C40" s="1723"/>
      <c r="D40" s="1723"/>
      <c r="E40" s="1723"/>
      <c r="F40" s="1723"/>
      <c r="G40" s="1723"/>
      <c r="H40" s="1723"/>
      <c r="I40" s="1723"/>
      <c r="J40" s="1723"/>
      <c r="K40" s="1723"/>
      <c r="L40" s="1723"/>
      <c r="M40" s="1723"/>
      <c r="N40" s="1723"/>
      <c r="O40" s="809" t="s">
        <v>206</v>
      </c>
      <c r="P40" s="1720">
        <f>0.2*BP_Annexe1A_Depenses!$M$72</f>
        <v>0</v>
      </c>
      <c r="Q40" s="1721"/>
      <c r="R40" s="1"/>
      <c r="S40" s="1518">
        <f>0.2*BP_Annexe1A_Depenses!$Q$72</f>
        <v>0</v>
      </c>
      <c r="T40" s="1327"/>
      <c r="U40" s="240"/>
      <c r="V40" s="443"/>
      <c r="W40" s="1526" t="s">
        <v>625</v>
      </c>
      <c r="X40" s="1527" t="s">
        <v>626</v>
      </c>
    </row>
    <row r="41" spans="1:26" ht="22.5" x14ac:dyDescent="0.25">
      <c r="A41" s="867" t="s">
        <v>363</v>
      </c>
      <c r="B41" s="1631" t="s">
        <v>65</v>
      </c>
      <c r="C41" s="1013" t="s">
        <v>638</v>
      </c>
      <c r="D41" s="1098" t="s">
        <v>448</v>
      </c>
      <c r="E41" s="1054"/>
      <c r="F41" s="865"/>
      <c r="G41" s="866"/>
      <c r="H41" s="1242"/>
      <c r="I41" s="1242"/>
      <c r="J41" s="1007"/>
      <c r="K41" s="1007"/>
      <c r="L41" s="736"/>
      <c r="M41" s="635" t="str">
        <f t="shared" ref="M41:M44" si="15">IF(SUM(J41:L41)=0,"",ROUNDUP(SUM(J41:L41),0))</f>
        <v/>
      </c>
      <c r="N41" s="780" t="str">
        <f>IF(M41="","",M41/$M$52)</f>
        <v/>
      </c>
      <c r="O41" s="1008"/>
      <c r="P41" s="1007"/>
      <c r="Q41" s="1009"/>
      <c r="R41" s="300"/>
      <c r="S41" s="1562" t="str">
        <f t="shared" ref="S41:S44" si="16">IF($H41="","",IF($H41=$H$24,1,0))</f>
        <v/>
      </c>
      <c r="T41" s="1328" t="str">
        <f>IF($M$52=0,"",IF(W41="",IF(X41="","",V41),IF($H41=$H$24,ROUNDUP(W41*BP_Annexe1A_Depenses!$Q$72,0)+L41,(BP_Annexe1A_Depenses!$Q$72*W41)+L41)))</f>
        <v/>
      </c>
      <c r="U41" s="835" t="str">
        <f>IF($M$52=0,"",$T$52*(K41/$M$52)*$V$3)</f>
        <v/>
      </c>
      <c r="V41" s="1556" t="str">
        <f>IF($M$52=0,"",L41)</f>
        <v/>
      </c>
      <c r="W41" s="1528" t="str">
        <f>IF(N41="","",IF($H41=$H$24,I41,(((M41-L41)/$M$52)*$V$3)))</f>
        <v/>
      </c>
      <c r="X41" s="1529" t="str">
        <f>IF(N41="","",IF($H41=$H$24,I41,L41/BP_Annexe1A_Depenses!$Q$72))</f>
        <v/>
      </c>
    </row>
    <row r="42" spans="1:26" ht="11.1" customHeight="1" x14ac:dyDescent="0.25">
      <c r="A42" s="1580" t="s">
        <v>364</v>
      </c>
      <c r="B42" s="1583"/>
      <c r="C42" s="1714" t="s">
        <v>153</v>
      </c>
      <c r="D42" s="558"/>
      <c r="E42" s="652"/>
      <c r="F42" s="559"/>
      <c r="G42" s="559"/>
      <c r="H42" s="70"/>
      <c r="I42" s="70"/>
      <c r="J42" s="643"/>
      <c r="K42" s="643"/>
      <c r="L42" s="651"/>
      <c r="M42" s="633" t="str">
        <f t="shared" si="15"/>
        <v/>
      </c>
      <c r="N42" s="437" t="str">
        <f t="shared" ref="N42:N50" si="17">IF(M42="","",M42/$M$52)</f>
        <v/>
      </c>
      <c r="O42" s="643"/>
      <c r="P42" s="643"/>
      <c r="Q42" s="564"/>
      <c r="R42" s="300"/>
      <c r="S42" s="1562" t="str">
        <f t="shared" si="16"/>
        <v/>
      </c>
      <c r="T42" s="1325" t="str">
        <f>IF($M$52=0,"",IF(W42="",IF(X42="","",V42),IF($H42=$H$24,ROUNDUP(W42*BP_Annexe1A_Depenses!$Q$72,0)+L42,(BP_Annexe1A_Depenses!$Q$72*W42)+L42)))</f>
        <v/>
      </c>
      <c r="U42" s="737" t="str">
        <f t="shared" ref="U42:U44" si="18">IF($M$52=0,"",$T$52*(K42/$M$52)*$V$3)</f>
        <v/>
      </c>
      <c r="V42" s="1557" t="str">
        <f t="shared" ref="V42:V44" si="19">IF($M$52=0,"",L42)</f>
        <v/>
      </c>
      <c r="W42" s="1530" t="str">
        <f t="shared" ref="W42:W44" si="20">IF(N42="","",IF($H42=$H$24,I42,(((M42-L42)/$M$52)*$V$3)))</f>
        <v/>
      </c>
      <c r="X42" s="1531" t="str">
        <f>IF(N42="","",IF($H42=$H$24,I42,L42/BP_Annexe1A_Depenses!$Q$72))</f>
        <v/>
      </c>
    </row>
    <row r="43" spans="1:26" ht="11.1" customHeight="1" x14ac:dyDescent="0.25">
      <c r="A43" s="1580"/>
      <c r="B43" s="1583"/>
      <c r="C43" s="1714"/>
      <c r="D43" s="646"/>
      <c r="E43" s="653"/>
      <c r="F43" s="564"/>
      <c r="G43" s="564"/>
      <c r="H43" s="70"/>
      <c r="I43" s="70"/>
      <c r="J43" s="647"/>
      <c r="K43" s="645"/>
      <c r="L43" s="627"/>
      <c r="M43" s="633" t="str">
        <f t="shared" si="15"/>
        <v/>
      </c>
      <c r="N43" s="437" t="str">
        <f t="shared" si="17"/>
        <v/>
      </c>
      <c r="O43" s="643"/>
      <c r="P43" s="643"/>
      <c r="Q43" s="564"/>
      <c r="R43" s="300"/>
      <c r="S43" s="1562" t="str">
        <f t="shared" si="16"/>
        <v/>
      </c>
      <c r="T43" s="1325" t="str">
        <f>IF($M$52=0,"",IF(W43="",IF(X43="","",V43),IF($H43=$H$24,ROUNDUP(W43*BP_Annexe1A_Depenses!$Q$72,0)+L43,(BP_Annexe1A_Depenses!$Q$72*W43)+L43)))</f>
        <v/>
      </c>
      <c r="U43" s="468" t="str">
        <f t="shared" si="18"/>
        <v/>
      </c>
      <c r="V43" s="1558" t="str">
        <f t="shared" si="19"/>
        <v/>
      </c>
      <c r="W43" s="1532" t="str">
        <f t="shared" si="20"/>
        <v/>
      </c>
      <c r="X43" s="1531" t="str">
        <f>IF(N43="","",IF($H43=$H$24,I43,L43/BP_Annexe1A_Depenses!$Q$72))</f>
        <v/>
      </c>
    </row>
    <row r="44" spans="1:26" ht="11.1" customHeight="1" thickBot="1" x14ac:dyDescent="0.3">
      <c r="A44" s="1581"/>
      <c r="B44" s="1583"/>
      <c r="C44" s="1715"/>
      <c r="D44" s="646"/>
      <c r="E44" s="653"/>
      <c r="F44" s="559"/>
      <c r="G44" s="564"/>
      <c r="H44" s="70"/>
      <c r="I44" s="70"/>
      <c r="J44" s="647"/>
      <c r="K44" s="643"/>
      <c r="L44" s="626"/>
      <c r="M44" s="633" t="str">
        <f t="shared" si="15"/>
        <v/>
      </c>
      <c r="N44" s="437" t="str">
        <f t="shared" si="17"/>
        <v/>
      </c>
      <c r="O44" s="1010"/>
      <c r="P44" s="1010"/>
      <c r="Q44" s="1011"/>
      <c r="R44" s="300"/>
      <c r="S44" s="1563" t="str">
        <f t="shared" si="16"/>
        <v/>
      </c>
      <c r="T44" s="1329" t="str">
        <f>IF($M$52=0,"",IF(W44="",IF(X44="","",V44),IF($H44=$H$24,ROUNDUP(W44*BP_Annexe1A_Depenses!$Q$72,0)+L44,(BP_Annexe1A_Depenses!$Q$72*W44)+L44)))</f>
        <v/>
      </c>
      <c r="U44" s="468" t="str">
        <f t="shared" si="18"/>
        <v/>
      </c>
      <c r="V44" s="1558" t="str">
        <f t="shared" si="19"/>
        <v/>
      </c>
      <c r="W44" s="1533" t="str">
        <f t="shared" si="20"/>
        <v/>
      </c>
      <c r="X44" s="1531" t="str">
        <f>IF(N44="","",IF($H44=$H$24,I44,L44/BP_Annexe1A_Depenses!$Q$72))</f>
        <v/>
      </c>
    </row>
    <row r="45" spans="1:26" ht="11.25" customHeight="1" thickBot="1" x14ac:dyDescent="0.3">
      <c r="A45" s="1590" t="s">
        <v>367</v>
      </c>
      <c r="B45" s="1591"/>
      <c r="C45" s="1666"/>
      <c r="D45" s="1666"/>
      <c r="E45" s="1666"/>
      <c r="F45" s="1666"/>
      <c r="G45" s="1734"/>
      <c r="H45" s="1245"/>
      <c r="I45" s="1245"/>
      <c r="J45" s="137">
        <f>SUM(J41:J44)</f>
        <v>0</v>
      </c>
      <c r="K45" s="137">
        <f>SUM(K41:K44)</f>
        <v>0</v>
      </c>
      <c r="L45" s="138">
        <f>SUM(L41:L44)</f>
        <v>0</v>
      </c>
      <c r="M45" s="616">
        <f>SUM(M41:M44)</f>
        <v>0</v>
      </c>
      <c r="N45" s="606" t="str">
        <f>IF($M$52=0,"",M45/$M$52)</f>
        <v/>
      </c>
      <c r="O45" s="140">
        <f>SUM(O41:O44)</f>
        <v>0</v>
      </c>
      <c r="P45" s="140">
        <f t="shared" ref="P45:Q45" si="21">SUM(P41:P44)</f>
        <v>0</v>
      </c>
      <c r="Q45" s="140">
        <f t="shared" si="21"/>
        <v>0</v>
      </c>
      <c r="R45" s="65"/>
      <c r="S45" s="1519" t="str">
        <f>IF($T$52=0,"",SUM(T41:T44)/$T$52)</f>
        <v/>
      </c>
      <c r="T45" s="1121">
        <f>SUM(T41:T44)</f>
        <v>0</v>
      </c>
      <c r="U45" s="868">
        <f>SUM(U41:U44)</f>
        <v>0</v>
      </c>
      <c r="V45" s="1559">
        <f>SUM(V41:V44)</f>
        <v>0</v>
      </c>
      <c r="W45" s="1534" t="str">
        <f>IF($T$52=0,"",(T45-V45)/$T$52)</f>
        <v/>
      </c>
      <c r="X45" s="1534" t="str">
        <f>IF($T$52=0,"",V45/$T$52)</f>
        <v/>
      </c>
    </row>
    <row r="46" spans="1:26" ht="11.25" customHeight="1" thickBot="1" x14ac:dyDescent="0.3">
      <c r="A46" s="141" t="s">
        <v>362</v>
      </c>
      <c r="B46" s="1722" t="s">
        <v>642</v>
      </c>
      <c r="C46" s="1723"/>
      <c r="D46" s="1723"/>
      <c r="E46" s="1723"/>
      <c r="F46" s="1723"/>
      <c r="G46" s="1723"/>
      <c r="H46" s="1723"/>
      <c r="I46" s="1723"/>
      <c r="J46" s="1723"/>
      <c r="K46" s="1723"/>
      <c r="L46" s="1723"/>
      <c r="M46" s="1723"/>
      <c r="N46" s="1723"/>
      <c r="O46" s="809" t="s">
        <v>206</v>
      </c>
      <c r="P46" s="1720">
        <f>0.05*BP_Annexe1A_Depenses!$M$72</f>
        <v>0</v>
      </c>
      <c r="Q46" s="1721"/>
      <c r="R46" s="1"/>
      <c r="S46" s="1520" t="s">
        <v>621</v>
      </c>
      <c r="T46" s="1327"/>
      <c r="U46" s="240"/>
      <c r="V46" s="443"/>
      <c r="W46" s="1516"/>
      <c r="X46" s="1516"/>
    </row>
    <row r="47" spans="1:26" ht="11.1" customHeight="1" x14ac:dyDescent="0.25">
      <c r="A47" s="320" t="s">
        <v>365</v>
      </c>
      <c r="B47" s="1631" t="s">
        <v>65</v>
      </c>
      <c r="C47" s="1750" t="s">
        <v>162</v>
      </c>
      <c r="D47" s="1751"/>
      <c r="E47" s="662"/>
      <c r="F47" s="663"/>
      <c r="G47" s="783"/>
      <c r="H47" s="1243"/>
      <c r="I47" s="1243"/>
      <c r="J47" s="664"/>
      <c r="K47" s="664"/>
      <c r="L47" s="665"/>
      <c r="M47" s="636" t="str">
        <f t="shared" ref="M47:M50" si="22">IF(SUM(J47:L47)=0,"",ROUNDUP(SUM(J47:L47),0))</f>
        <v/>
      </c>
      <c r="N47" s="816" t="str">
        <f t="shared" si="17"/>
        <v/>
      </c>
      <c r="S47" s="1564" t="str">
        <f t="shared" ref="S47:S50" si="23">IF($H47="","",IF($H47=$H$24,1,0))</f>
        <v/>
      </c>
      <c r="T47" s="1330" t="str">
        <f>IF($M$52=0,"",IF(W47="",IF(X47="","",V47),IF($H47=$H$24,ROUNDUP(W47*BP_Annexe1A_Depenses!$Q$72,0)+L47,(BP_Annexe1A_Depenses!$Q$72*W47)+L47)))</f>
        <v/>
      </c>
      <c r="U47" s="871" t="str">
        <f t="shared" ref="U47:U50" si="24">IF($M$52=0,"",$T$52*(K47/$M$52)*$V$3)</f>
        <v/>
      </c>
      <c r="V47" s="1558" t="str">
        <f t="shared" ref="V47:V50" si="25">IF($M$52=0,"",L47)</f>
        <v/>
      </c>
      <c r="W47" s="1529" t="str">
        <f t="shared" ref="W47:W50" si="26">IF(N47="","",IF($H47=$H$24,I47,(((M47-L47)/$M$52)*$V$3)))</f>
        <v/>
      </c>
      <c r="X47" s="1529" t="str">
        <f>IF(N47="","",IF($H47=$H$24,I47,L47/BP_Annexe1A_Depenses!$Q$72))</f>
        <v/>
      </c>
    </row>
    <row r="48" spans="1:26" ht="11.1" customHeight="1" thickBot="1" x14ac:dyDescent="0.3">
      <c r="A48" s="1738" t="s">
        <v>366</v>
      </c>
      <c r="B48" s="1583"/>
      <c r="C48" s="1739" t="s">
        <v>160</v>
      </c>
      <c r="D48" s="654"/>
      <c r="E48" s="655"/>
      <c r="F48" s="564"/>
      <c r="G48" s="564"/>
      <c r="H48" s="71"/>
      <c r="I48" s="71"/>
      <c r="J48" s="643"/>
      <c r="K48" s="645"/>
      <c r="L48" s="627"/>
      <c r="M48" s="631" t="str">
        <f t="shared" si="22"/>
        <v/>
      </c>
      <c r="N48" s="817" t="str">
        <f t="shared" si="17"/>
        <v/>
      </c>
      <c r="O48" s="815"/>
      <c r="P48" s="814" t="s">
        <v>419</v>
      </c>
      <c r="S48" s="1562" t="str">
        <f t="shared" si="23"/>
        <v/>
      </c>
      <c r="T48" s="1323" t="str">
        <f>IF($M$52=0,"",IF(W48="",IF(X48="","",V48),IF($H48=$H$24,ROUNDUP(W48*BP_Annexe1A_Depenses!$Q$72,0)+L48,(BP_Annexe1A_Depenses!$Q$72*W48)+L48)))</f>
        <v/>
      </c>
      <c r="U48" s="468" t="str">
        <f t="shared" si="24"/>
        <v/>
      </c>
      <c r="V48" s="1558" t="str">
        <f t="shared" si="25"/>
        <v/>
      </c>
      <c r="W48" s="1531" t="str">
        <f t="shared" si="26"/>
        <v/>
      </c>
      <c r="X48" s="1531" t="str">
        <f>IF(N48="","",IF($H48=$H$24,I48,L48/BP_Annexe1A_Depenses!$Q$72))</f>
        <v/>
      </c>
    </row>
    <row r="49" spans="1:24" ht="11.1" customHeight="1" thickBot="1" x14ac:dyDescent="0.3">
      <c r="A49" s="1627"/>
      <c r="B49" s="1583"/>
      <c r="C49" s="1740"/>
      <c r="D49" s="648"/>
      <c r="E49" s="655"/>
      <c r="F49" s="564"/>
      <c r="G49" s="564"/>
      <c r="H49" s="71"/>
      <c r="I49" s="71"/>
      <c r="J49" s="643"/>
      <c r="K49" s="645"/>
      <c r="L49" s="627"/>
      <c r="M49" s="631" t="str">
        <f t="shared" si="22"/>
        <v/>
      </c>
      <c r="N49" s="817" t="str">
        <f t="shared" si="17"/>
        <v/>
      </c>
      <c r="O49" s="815" t="s">
        <v>418</v>
      </c>
      <c r="P49" s="1337" t="str">
        <f>IF($M$52=0,"",SUM(J41:L41)/$M$52)</f>
        <v/>
      </c>
      <c r="S49" s="1562" t="str">
        <f t="shared" si="23"/>
        <v/>
      </c>
      <c r="T49" s="1323" t="str">
        <f>IF($M$52=0,"",IF(W49="",IF(X49="","",V49),IF($H49=$H$24,ROUNDUP(W49*BP_Annexe1A_Depenses!$Q$72,0)+L49,(BP_Annexe1A_Depenses!$Q$72*W49)+L49)))</f>
        <v/>
      </c>
      <c r="U49" s="468" t="str">
        <f t="shared" si="24"/>
        <v/>
      </c>
      <c r="V49" s="1558" t="str">
        <f t="shared" si="25"/>
        <v/>
      </c>
      <c r="W49" s="1531" t="str">
        <f t="shared" si="26"/>
        <v/>
      </c>
      <c r="X49" s="1531" t="str">
        <f>IF(N49="","",IF($H49=$H$24,I49,L49/BP_Annexe1A_Depenses!$Q$72))</f>
        <v/>
      </c>
    </row>
    <row r="50" spans="1:24" ht="11.1" customHeight="1" thickBot="1" x14ac:dyDescent="0.3">
      <c r="A50" s="1628"/>
      <c r="B50" s="1583"/>
      <c r="C50" s="1741"/>
      <c r="D50" s="656"/>
      <c r="E50" s="657"/>
      <c r="F50" s="658"/>
      <c r="G50" s="658"/>
      <c r="H50" s="1244"/>
      <c r="I50" s="1244"/>
      <c r="J50" s="659"/>
      <c r="K50" s="660"/>
      <c r="L50" s="661"/>
      <c r="M50" s="637" t="str">
        <f t="shared" si="22"/>
        <v/>
      </c>
      <c r="N50" s="818" t="str">
        <f t="shared" si="17"/>
        <v/>
      </c>
      <c r="O50" s="815" t="s">
        <v>342</v>
      </c>
      <c r="P50" s="1338" t="str">
        <f>IF($M$52=0,"",SUM(M47:M50)/$M$52)</f>
        <v/>
      </c>
      <c r="S50" s="1563" t="str">
        <f t="shared" si="23"/>
        <v/>
      </c>
      <c r="T50" s="1331" t="str">
        <f>IF($M$52=0,"",IF(W50="",IF(X50="","",V50),IF($H50=$H$24,ROUNDUP(W50*BP_Annexe1A_Depenses!$Q$72,0)+L50,(BP_Annexe1A_Depenses!$Q$72*W50)+L50)))</f>
        <v/>
      </c>
      <c r="U50" s="482" t="str">
        <f t="shared" si="24"/>
        <v/>
      </c>
      <c r="V50" s="1560" t="str">
        <f t="shared" si="25"/>
        <v/>
      </c>
      <c r="W50" s="1531" t="str">
        <f t="shared" si="26"/>
        <v/>
      </c>
      <c r="X50" s="1531" t="str">
        <f>IF(N50="","",IF($H50=$H$24,I50,L50/BP_Annexe1A_Depenses!$Q$72))</f>
        <v/>
      </c>
    </row>
    <row r="51" spans="1:24" ht="11.25" customHeight="1" thickBot="1" x14ac:dyDescent="0.3">
      <c r="A51" s="1590" t="s">
        <v>368</v>
      </c>
      <c r="B51" s="1591"/>
      <c r="C51" s="1666"/>
      <c r="D51" s="1666"/>
      <c r="E51" s="1666"/>
      <c r="F51" s="1666"/>
      <c r="G51" s="1734"/>
      <c r="H51" s="1245"/>
      <c r="I51" s="1245"/>
      <c r="J51" s="137">
        <f>SUM(J47:J50)</f>
        <v>0</v>
      </c>
      <c r="K51" s="137">
        <f>SUM(K47:K50)</f>
        <v>0</v>
      </c>
      <c r="L51" s="138">
        <f>SUM(L47:L50)</f>
        <v>0</v>
      </c>
      <c r="M51" s="616">
        <f>SUM(M47:M50)</f>
        <v>0</v>
      </c>
      <c r="N51" s="606" t="str">
        <f>IF($M$52=0,"",M51/$M$52)</f>
        <v/>
      </c>
      <c r="Q51" s="65"/>
      <c r="R51" s="65"/>
      <c r="S51" s="1519" t="str">
        <f>IF($T$52=0,"",SUM(T47:T50)/$T$52)</f>
        <v/>
      </c>
      <c r="T51" s="1145">
        <f>SUM(T47:T50)</f>
        <v>0</v>
      </c>
      <c r="U51" s="453">
        <f>SUM(U47:U50)</f>
        <v>0</v>
      </c>
      <c r="V51" s="1561">
        <f>SUM(V47:V50)</f>
        <v>0</v>
      </c>
      <c r="W51" s="1534" t="str">
        <f>IF($T$52=0,"",(T51-V51)/$T$52)</f>
        <v/>
      </c>
      <c r="X51" s="1534" t="str">
        <f>IF($T$52=0,"",V51/$T$52)</f>
        <v/>
      </c>
    </row>
    <row r="52" spans="1:24" ht="22.5" customHeight="1" thickBot="1" x14ac:dyDescent="0.3">
      <c r="A52" s="141" t="s">
        <v>204</v>
      </c>
      <c r="B52" s="1742" t="s">
        <v>161</v>
      </c>
      <c r="C52" s="1743"/>
      <c r="D52" s="1743"/>
      <c r="E52" s="1743"/>
      <c r="F52" s="1743"/>
      <c r="G52" s="1744"/>
      <c r="H52" s="1245"/>
      <c r="I52" s="1245"/>
      <c r="J52" s="142">
        <f>INT(J30+J39+J45+J51)</f>
        <v>0</v>
      </c>
      <c r="K52" s="1399">
        <f t="shared" ref="K52:M52" si="27">INT(K30+K39+K45+K51)</f>
        <v>0</v>
      </c>
      <c r="L52" s="1389">
        <f t="shared" si="27"/>
        <v>0</v>
      </c>
      <c r="M52" s="1390">
        <f t="shared" si="27"/>
        <v>0</v>
      </c>
      <c r="N52" s="638" t="str">
        <f>IF($M$52=0,"",N30+N39+N45+N51)</f>
        <v/>
      </c>
      <c r="O52" s="667">
        <f>O30+O45</f>
        <v>0</v>
      </c>
      <c r="P52" s="668">
        <f>P30+P45</f>
        <v>0</v>
      </c>
      <c r="Q52" s="1"/>
      <c r="R52" s="1"/>
      <c r="S52" s="1520" t="s">
        <v>420</v>
      </c>
      <c r="T52" s="1391">
        <f>ROUND(T30+T39+T45+T51,0)</f>
        <v>0</v>
      </c>
      <c r="U52" s="455">
        <f t="shared" ref="U52:V52" si="28">U30+U39+U45+U51</f>
        <v>0</v>
      </c>
      <c r="V52" s="456">
        <f t="shared" si="28"/>
        <v>0</v>
      </c>
      <c r="W52" s="1535" t="str">
        <f>IF($T$52=0,"",W30+W39+W45+W51+X45+X51)</f>
        <v/>
      </c>
      <c r="X52" s="1516"/>
    </row>
    <row r="53" spans="1:24" ht="12" customHeight="1" x14ac:dyDescent="0.25">
      <c r="A53" s="7" t="s">
        <v>404</v>
      </c>
      <c r="B53" s="1746" t="s">
        <v>395</v>
      </c>
      <c r="C53" s="1746"/>
      <c r="D53" s="1746"/>
      <c r="E53" s="1746"/>
      <c r="F53" s="146" t="s">
        <v>1</v>
      </c>
      <c r="G53" s="146"/>
      <c r="H53" s="1245"/>
      <c r="I53" s="1245"/>
      <c r="J53" s="147" t="str">
        <f>IF($M$52=0,"",J52/$M$52)</f>
        <v/>
      </c>
      <c r="K53" s="148" t="str">
        <f>IF($M$52=0,"",K52/$M$52)</f>
        <v/>
      </c>
      <c r="L53" s="147" t="str">
        <f>IF($M$52=0,"",L52/$M$52)</f>
        <v/>
      </c>
      <c r="M53" s="166" t="str">
        <f>IF($M$52=0,"",J53+K53+L53)</f>
        <v/>
      </c>
      <c r="O53" s="666" t="str">
        <f>IF($M$52=0,"",O52/$M$52)</f>
        <v/>
      </c>
      <c r="P53" s="666" t="str">
        <f>IF($M$52=0,"",P52/$M$52)</f>
        <v/>
      </c>
      <c r="R53" s="1"/>
      <c r="S53" s="484"/>
      <c r="T53" s="1332"/>
      <c r="U53" s="457" t="str">
        <f>IF($T$52=0,"",U52/$T$52)</f>
        <v/>
      </c>
      <c r="V53" s="284" t="str">
        <f>IF($T$52=0,"",V52/$T$52)</f>
        <v/>
      </c>
    </row>
    <row r="54" spans="1:24" x14ac:dyDescent="0.25">
      <c r="B54" s="1747"/>
      <c r="C54" s="1747"/>
      <c r="D54" s="1747"/>
      <c r="E54" s="1747"/>
      <c r="O54" s="1"/>
      <c r="P54" s="1"/>
      <c r="Q54" s="1"/>
      <c r="R54" s="1"/>
    </row>
    <row r="55" spans="1:24" ht="12.75" x14ac:dyDescent="0.25">
      <c r="A55" s="556"/>
      <c r="B55" s="1611"/>
      <c r="C55" s="1611"/>
      <c r="D55" s="1611"/>
      <c r="E55" s="1611"/>
      <c r="F55" s="1611"/>
      <c r="G55" s="1611"/>
      <c r="H55" s="1611"/>
      <c r="I55" s="1611"/>
      <c r="J55" s="1611"/>
      <c r="O55" s="1"/>
      <c r="P55" s="1"/>
      <c r="Q55" s="1"/>
      <c r="R55" s="1"/>
    </row>
    <row r="56" spans="1:24" ht="11.25" customHeight="1" x14ac:dyDescent="0.25">
      <c r="A56" s="557"/>
      <c r="B56" s="1608"/>
      <c r="C56" s="1608"/>
      <c r="D56" s="1608"/>
      <c r="E56" s="1608"/>
      <c r="F56" s="1608"/>
      <c r="G56" s="1608"/>
      <c r="H56" s="1608"/>
      <c r="I56" s="1608"/>
      <c r="J56" s="1608"/>
      <c r="M56" s="366"/>
      <c r="N56" s="366"/>
      <c r="O56" s="366"/>
      <c r="P56" s="366"/>
      <c r="Q56" s="1"/>
      <c r="R56" s="366"/>
      <c r="T56" s="1321"/>
      <c r="U56" s="294"/>
      <c r="V56" s="294"/>
    </row>
    <row r="57" spans="1:24" ht="11.25" customHeight="1" x14ac:dyDescent="0.25">
      <c r="A57" s="557"/>
      <c r="B57" s="1608"/>
      <c r="C57" s="1608"/>
      <c r="D57" s="1608"/>
      <c r="E57" s="1608"/>
      <c r="F57" s="1745"/>
      <c r="G57" s="1745"/>
      <c r="H57" s="1745"/>
      <c r="I57" s="1745"/>
      <c r="J57" s="1745"/>
      <c r="K57" s="7"/>
      <c r="L57" s="366"/>
      <c r="M57" s="366"/>
      <c r="N57" s="366"/>
      <c r="O57" s="366"/>
      <c r="P57" s="366"/>
      <c r="Q57" s="1"/>
      <c r="R57" s="366"/>
      <c r="T57" s="1321"/>
      <c r="U57" s="294"/>
      <c r="V57" s="294"/>
    </row>
    <row r="58" spans="1:24" ht="11.25" customHeight="1" x14ac:dyDescent="0.25">
      <c r="E58" s="8"/>
      <c r="F58" s="5"/>
      <c r="J58" s="5"/>
      <c r="K58" s="5"/>
      <c r="Q58" s="1"/>
    </row>
    <row r="59" spans="1:24" x14ac:dyDescent="0.25">
      <c r="J59" s="5"/>
      <c r="O59" s="1"/>
      <c r="P59" s="1"/>
      <c r="Q59" s="1"/>
      <c r="R59" s="1"/>
    </row>
    <row r="60" spans="1:24" ht="11.25" customHeight="1" x14ac:dyDescent="0.25">
      <c r="J60" s="5"/>
    </row>
    <row r="61" spans="1:24" x14ac:dyDescent="0.25">
      <c r="J61" s="5"/>
    </row>
    <row r="62" spans="1:24" x14ac:dyDescent="0.25">
      <c r="J62" s="5"/>
      <c r="K62" s="5"/>
    </row>
    <row r="63" spans="1:24" x14ac:dyDescent="0.25">
      <c r="J63" s="5"/>
      <c r="K63" s="5"/>
    </row>
    <row r="64" spans="1:24" x14ac:dyDescent="0.25">
      <c r="J64" s="5"/>
      <c r="K64" s="5"/>
    </row>
  </sheetData>
  <sheetProtection algorithmName="SHA-512" hashValue="PdvYHKHeyrqQ4zJHr2wDeaqmL+Ub7olxQw9Ue+OE+i/o2Z3j/Q94dZ0Fuc+Et8CSiNT7tQenD2OIsqvYYrmKRA==" saltValue="QQmY6Lx0aodg6qilUusYgg==" spinCount="100000" sheet="1" formatColumns="0" formatRows="0"/>
  <mergeCells count="75">
    <mergeCell ref="B3:C3"/>
    <mergeCell ref="B2:C2"/>
    <mergeCell ref="D3:F3"/>
    <mergeCell ref="F6:J6"/>
    <mergeCell ref="B8:Q8"/>
    <mergeCell ref="S2:W2"/>
    <mergeCell ref="P3:Q3"/>
    <mergeCell ref="P2:Q2"/>
    <mergeCell ref="W6:W7"/>
    <mergeCell ref="L3:O3"/>
    <mergeCell ref="S3:U3"/>
    <mergeCell ref="V3:W3"/>
    <mergeCell ref="S7:S8"/>
    <mergeCell ref="P40:Q40"/>
    <mergeCell ref="B40:N40"/>
    <mergeCell ref="A39:G39"/>
    <mergeCell ref="S4:U4"/>
    <mergeCell ref="C27:C29"/>
    <mergeCell ref="B20:G20"/>
    <mergeCell ref="C17:C19"/>
    <mergeCell ref="C6:E6"/>
    <mergeCell ref="N6:N7"/>
    <mergeCell ref="M6:M7"/>
    <mergeCell ref="O6:Q6"/>
    <mergeCell ref="F5:Q5"/>
    <mergeCell ref="U6:V6"/>
    <mergeCell ref="T6:T7"/>
    <mergeCell ref="V4:W4"/>
    <mergeCell ref="A14:A16"/>
    <mergeCell ref="B57:E57"/>
    <mergeCell ref="A51:G51"/>
    <mergeCell ref="B32:B38"/>
    <mergeCell ref="A42:A44"/>
    <mergeCell ref="C42:C44"/>
    <mergeCell ref="A48:A50"/>
    <mergeCell ref="C48:C50"/>
    <mergeCell ref="B52:G52"/>
    <mergeCell ref="F56:J56"/>
    <mergeCell ref="F57:J57"/>
    <mergeCell ref="F55:J55"/>
    <mergeCell ref="B55:E55"/>
    <mergeCell ref="B53:E54"/>
    <mergeCell ref="C36:C38"/>
    <mergeCell ref="B56:E56"/>
    <mergeCell ref="C47:D47"/>
    <mergeCell ref="C10:C11"/>
    <mergeCell ref="A10:A11"/>
    <mergeCell ref="A17:A19"/>
    <mergeCell ref="C32:C34"/>
    <mergeCell ref="C14:C16"/>
    <mergeCell ref="C35:D35"/>
    <mergeCell ref="B31:N31"/>
    <mergeCell ref="C24:C26"/>
    <mergeCell ref="B47:B50"/>
    <mergeCell ref="A45:G45"/>
    <mergeCell ref="A30:G30"/>
    <mergeCell ref="A36:A38"/>
    <mergeCell ref="A24:A26"/>
    <mergeCell ref="A27:A29"/>
    <mergeCell ref="P46:Q46"/>
    <mergeCell ref="B41:B44"/>
    <mergeCell ref="B46:N46"/>
    <mergeCell ref="D4:J4"/>
    <mergeCell ref="B9:G9"/>
    <mergeCell ref="A5:E5"/>
    <mergeCell ref="A6:A7"/>
    <mergeCell ref="B6:B7"/>
    <mergeCell ref="K6:L6"/>
    <mergeCell ref="C22:C23"/>
    <mergeCell ref="B21:B29"/>
    <mergeCell ref="A32:A34"/>
    <mergeCell ref="A22:A23"/>
    <mergeCell ref="B10:B19"/>
    <mergeCell ref="A12:A13"/>
    <mergeCell ref="C12:C13"/>
  </mergeCells>
  <conditionalFormatting sqref="J41:L41">
    <cfRule type="expression" dxfId="72" priority="10">
      <formula>AND($D$41="Collectivité",(SUM($J$41:$L$41))&lt;$P$40)</formula>
    </cfRule>
  </conditionalFormatting>
  <conditionalFormatting sqref="P49">
    <cfRule type="expression" dxfId="71" priority="27">
      <formula>AND($D$41="Collectivité",$P$49&lt;0.2)</formula>
    </cfRule>
  </conditionalFormatting>
  <conditionalFormatting sqref="P50">
    <cfRule type="expression" dxfId="70" priority="28">
      <formula>$P$50&lt;0.05</formula>
    </cfRule>
  </conditionalFormatting>
  <conditionalFormatting sqref="J47:L50">
    <cfRule type="expression" dxfId="69" priority="11">
      <formula>SUM($J$47:$L$50)&lt;$P$46</formula>
    </cfRule>
  </conditionalFormatting>
  <conditionalFormatting sqref="G42:G44 G32:G38 G21:G29 G47:G50 G10:G19 G10:H19 G21:H29">
    <cfRule type="expression" dxfId="68" priority="103">
      <formula>AND(ISNUMBER($J10),ISBLANK(G10))</formula>
    </cfRule>
  </conditionalFormatting>
  <conditionalFormatting sqref="I11:I19">
    <cfRule type="expression" dxfId="67" priority="7">
      <formula>AND(ISNUMBER(K11),ISBLANK(I11))</formula>
    </cfRule>
  </conditionalFormatting>
  <conditionalFormatting sqref="I21:I29">
    <cfRule type="expression" dxfId="66" priority="6">
      <formula>AND(ISNUMBER(K21),ISBLANK(I21))</formula>
    </cfRule>
  </conditionalFormatting>
  <conditionalFormatting sqref="I10">
    <cfRule type="expression" dxfId="65" priority="5">
      <formula>AND(ISNUMBER(K10),ISBLANK(I10))</formula>
    </cfRule>
  </conditionalFormatting>
  <conditionalFormatting sqref="S45">
    <cfRule type="expression" dxfId="64" priority="2">
      <formula>AND($D$41="Collectivité",$S$45&lt;0.2)</formula>
    </cfRule>
  </conditionalFormatting>
  <conditionalFormatting sqref="S51">
    <cfRule type="expression" dxfId="63" priority="3">
      <formula>$S$51&lt;0.05</formula>
    </cfRule>
  </conditionalFormatting>
  <conditionalFormatting sqref="S10:S19 S21:S29">
    <cfRule type="expression" dxfId="62" priority="1">
      <formula>S10=1</formula>
    </cfRule>
  </conditionalFormatting>
  <dataValidations count="2">
    <dataValidation type="list" allowBlank="1" showInputMessage="1" showErrorMessage="1" sqref="G32:G38 G10:G19 G21:G29 G42:G44 G47:G50" xr:uid="{F0DDF270-2B69-4A49-828F-F25728E06F07}">
      <formula1>StatutRec</formula1>
    </dataValidation>
    <dataValidation type="list" allowBlank="1" showInputMessage="1" showErrorMessage="1" sqref="D41" xr:uid="{E7A32D54-A8E7-4CA7-ADF7-ED19E4E3CB6E}">
      <formula1>Porteur</formula1>
    </dataValidation>
  </dataValidations>
  <printOptions horizontalCentered="1"/>
  <pageMargins left="0.11811023622047245" right="0.11811023622047245" top="0.15748031496062992" bottom="0.15748031496062992" header="0" footer="0"/>
  <pageSetup paperSize="9" scale="80" orientation="landscape" r:id="rId1"/>
  <headerFooter>
    <oddFooter>&amp;L&amp;A&amp;C&amp;F&amp;R&amp;P/&amp;N</oddFooter>
  </headerFooter>
  <ignoredErrors>
    <ignoredError sqref="T20 M20:N20 N45 N30 N9 W20 J20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F610BD7-71EE-4F0C-83CE-6A5968C46302}">
            <xm:f>AND($L$52=BP_Annexe1A_Depenses!$L$72+BP_Annexe1A_Depenses!$K$72,$L$52=BP_Annexe1C_NonNumeraires!$N$92)</xm:f>
            <x14:dxf>
              <fill>
                <patternFill>
                  <bgColor theme="8" tint="0.59996337778862885"/>
                </patternFill>
              </fill>
            </x14:dxf>
          </x14:cfRule>
          <xm:sqref>L52</xm:sqref>
        </x14:conditionalFormatting>
        <x14:conditionalFormatting xmlns:xm="http://schemas.microsoft.com/office/excel/2006/main">
          <x14:cfRule type="expression" priority="22" id="{77DFBEF3-13DE-44AB-AA1F-E56A95FDE4F7}">
            <xm:f>$M$52=BP_Annexe1A_Depenses!$M$72</xm:f>
            <x14:dxf>
              <fill>
                <patternFill>
                  <bgColor theme="8" tint="0.59996337778862885"/>
                </patternFill>
              </fill>
            </x14:dxf>
          </x14:cfRule>
          <xm:sqref>M52</xm:sqref>
        </x14:conditionalFormatting>
        <x14:conditionalFormatting xmlns:xm="http://schemas.microsoft.com/office/excel/2006/main">
          <x14:cfRule type="expression" priority="41" id="{DE097CFF-25A0-46F1-9CC0-E0BF9CE41CE7}">
            <xm:f>$T$52=BP_Annexe1A_Depenses!$Q$72</xm:f>
            <x14:dxf>
              <fill>
                <patternFill>
                  <bgColor theme="8" tint="0.59996337778862885"/>
                </patternFill>
              </fill>
            </x14:dxf>
          </x14:cfRule>
          <xm:sqref>T52</xm:sqref>
        </x14:conditionalFormatting>
        <x14:conditionalFormatting xmlns:xm="http://schemas.microsoft.com/office/excel/2006/main">
          <x14:cfRule type="expression" priority="4" id="{F380788A-55BD-4823-90E7-018598AC0A96}">
            <xm:f>$K$52=BP_Annexe1C_NonNumeraires!O45</xm:f>
            <x14:dxf>
              <fill>
                <patternFill>
                  <bgColor theme="8" tint="0.59996337778862885"/>
                </patternFill>
              </fill>
            </x14:dxf>
          </x14:cfRule>
          <xm:sqref>K52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8" tint="0.59999389629810485"/>
    <pageSetUpPr fitToPage="1"/>
  </sheetPr>
  <dimension ref="A1:V99"/>
  <sheetViews>
    <sheetView zoomScaleNormal="100" zoomScaleSheetLayoutView="100" workbookViewId="0">
      <pane ySplit="5" topLeftCell="A6" activePane="bottomLeft" state="frozen"/>
      <selection activeCell="A24" sqref="A24:A26"/>
      <selection pane="bottomLeft" activeCell="K5" sqref="K5:L5"/>
    </sheetView>
  </sheetViews>
  <sheetFormatPr baseColWidth="10" defaultColWidth="11.42578125" defaultRowHeight="15" outlineLevelRow="1" x14ac:dyDescent="0.25"/>
  <cols>
    <col min="1" max="1" width="22.85546875" style="89" customWidth="1"/>
    <col min="2" max="5" width="11.42578125" style="89" customWidth="1"/>
    <col min="6" max="6" width="12.85546875" style="89" customWidth="1"/>
    <col min="7" max="7" width="12.85546875" style="527" customWidth="1"/>
    <col min="8" max="15" width="12.85546875" style="89" customWidth="1"/>
    <col min="16" max="16" width="7" style="89" customWidth="1"/>
    <col min="17" max="17" width="12.85546875" style="89" customWidth="1"/>
    <col min="18" max="22" width="7.28515625" style="64" customWidth="1"/>
    <col min="23" max="16384" width="11.42578125" style="89"/>
  </cols>
  <sheetData>
    <row r="1" spans="1:22" s="527" customFormat="1" ht="7.5" customHeight="1" outlineLevel="1" x14ac:dyDescent="0.25">
      <c r="R1" s="528"/>
      <c r="S1" s="528"/>
      <c r="T1" s="528"/>
      <c r="U1" s="528"/>
      <c r="V1" s="528"/>
    </row>
    <row r="2" spans="1:22" s="527" customFormat="1" ht="15" customHeight="1" x14ac:dyDescent="0.25">
      <c r="A2" s="1777" t="s">
        <v>223</v>
      </c>
      <c r="B2" s="1777"/>
      <c r="C2" s="1776" t="s">
        <v>549</v>
      </c>
      <c r="D2" s="1776"/>
      <c r="E2" s="1776"/>
      <c r="F2" s="1773" t="s">
        <v>497</v>
      </c>
      <c r="G2" s="1570">
        <f>BP_Annexe1A_Depenses!$D$4</f>
        <v>0</v>
      </c>
      <c r="H2" s="1570"/>
      <c r="I2" s="1570"/>
      <c r="J2" s="1570"/>
      <c r="K2" s="236"/>
      <c r="L2" s="538" t="s">
        <v>214</v>
      </c>
      <c r="M2" s="539" t="s">
        <v>215</v>
      </c>
      <c r="N2" s="1649">
        <f>BP_Annexe1A_Depenses!K2</f>
        <v>45608</v>
      </c>
      <c r="O2" s="1649"/>
    </row>
    <row r="3" spans="1:22" ht="15" customHeight="1" x14ac:dyDescent="0.25">
      <c r="A3" s="536" t="s">
        <v>213</v>
      </c>
      <c r="B3" s="1570">
        <f>BP_Annexe1A_Depenses!$D$3</f>
        <v>0</v>
      </c>
      <c r="C3" s="1570"/>
      <c r="D3" s="1570"/>
      <c r="E3" s="1570"/>
      <c r="F3" s="1773"/>
      <c r="G3" s="1570"/>
      <c r="H3" s="1570"/>
      <c r="I3" s="1570"/>
      <c r="J3" s="1570"/>
      <c r="K3" s="1773" t="s">
        <v>463</v>
      </c>
      <c r="L3" s="1773"/>
      <c r="M3" s="1773"/>
      <c r="N3" s="1765">
        <f>BP_Annexe1A_Depenses!$K$3</f>
        <v>0</v>
      </c>
      <c r="O3" s="1765"/>
      <c r="R3" s="89"/>
      <c r="S3" s="527"/>
      <c r="T3" s="527"/>
      <c r="U3" s="527"/>
      <c r="V3" s="527"/>
    </row>
    <row r="4" spans="1:22" ht="25.5" customHeight="1" x14ac:dyDescent="0.25">
      <c r="B4" s="534" t="s">
        <v>422</v>
      </c>
      <c r="R4" s="527"/>
      <c r="S4" s="527"/>
      <c r="T4" s="527"/>
      <c r="U4" s="527"/>
      <c r="V4" s="527"/>
    </row>
    <row r="5" spans="1:22" s="527" customFormat="1" ht="14.45" customHeight="1" x14ac:dyDescent="0.25">
      <c r="A5" s="1864" t="s">
        <v>120</v>
      </c>
      <c r="B5" s="1864"/>
      <c r="C5" s="1865">
        <f>BP_Annexe1A_Depenses!M4</f>
        <v>0</v>
      </c>
      <c r="D5" s="1865"/>
      <c r="F5" s="1864" t="s">
        <v>337</v>
      </c>
      <c r="G5" s="1864"/>
      <c r="H5" s="1864"/>
      <c r="I5" s="1864"/>
      <c r="J5" s="1864"/>
      <c r="K5" s="1866"/>
      <c r="L5" s="1866"/>
    </row>
    <row r="6" spans="1:22" s="527" customFormat="1" x14ac:dyDescent="0.25"/>
    <row r="7" spans="1:22" ht="18.75" customHeight="1" x14ac:dyDescent="0.25">
      <c r="A7" s="1811" t="s">
        <v>543</v>
      </c>
      <c r="B7" s="1811"/>
      <c r="C7" s="1811"/>
      <c r="D7" s="1811"/>
      <c r="E7" s="1811"/>
      <c r="F7" s="1811"/>
      <c r="G7" s="1811"/>
      <c r="H7" s="1811"/>
      <c r="I7" s="1811"/>
      <c r="J7" s="1811"/>
      <c r="K7" s="1811"/>
      <c r="L7" s="1811"/>
      <c r="M7" s="1811"/>
      <c r="N7" s="1811"/>
      <c r="O7" s="1811"/>
      <c r="R7" s="527"/>
      <c r="S7" s="527"/>
      <c r="T7" s="527"/>
      <c r="U7" s="527"/>
      <c r="V7" s="527"/>
    </row>
    <row r="8" spans="1:22" ht="15" customHeight="1" x14ac:dyDescent="0.25">
      <c r="A8" s="1833" t="s">
        <v>592</v>
      </c>
      <c r="B8" s="1833"/>
      <c r="C8" s="224"/>
      <c r="R8" s="527"/>
      <c r="S8" s="527"/>
      <c r="T8" s="527"/>
      <c r="U8" s="527"/>
      <c r="V8" s="527"/>
    </row>
    <row r="9" spans="1:22" ht="31.5" customHeight="1" thickBot="1" x14ac:dyDescent="0.3">
      <c r="A9" s="1834"/>
      <c r="B9" s="1835"/>
      <c r="C9" s="1830" t="s">
        <v>544</v>
      </c>
      <c r="D9" s="1831"/>
      <c r="E9" s="1831"/>
      <c r="F9" s="1831"/>
      <c r="G9" s="1831"/>
      <c r="H9" s="1831"/>
      <c r="I9" s="1831"/>
      <c r="J9" s="1831"/>
      <c r="K9" s="1831"/>
      <c r="L9" s="1831"/>
      <c r="M9" s="1831"/>
      <c r="N9" s="1831"/>
      <c r="O9" s="1832"/>
      <c r="P9" s="64"/>
      <c r="R9" s="527"/>
      <c r="S9" s="527"/>
      <c r="T9" s="527"/>
      <c r="U9" s="527"/>
      <c r="V9" s="527"/>
    </row>
    <row r="10" spans="1:22" ht="15" customHeight="1" x14ac:dyDescent="0.25">
      <c r="A10" s="1836" t="s">
        <v>459</v>
      </c>
      <c r="B10" s="1837"/>
      <c r="C10" s="1808" t="s">
        <v>477</v>
      </c>
      <c r="D10" s="1808" t="s">
        <v>143</v>
      </c>
      <c r="E10" s="1808" t="s">
        <v>144</v>
      </c>
      <c r="F10" s="1823" t="s">
        <v>74</v>
      </c>
      <c r="G10" s="1824"/>
      <c r="H10" s="1824"/>
      <c r="I10" s="1824"/>
      <c r="J10" s="1824"/>
      <c r="K10" s="1824"/>
      <c r="L10" s="1824"/>
      <c r="M10" s="1824"/>
      <c r="N10" s="1824"/>
      <c r="O10" s="1822" t="s">
        <v>434</v>
      </c>
      <c r="P10" s="1778" t="s">
        <v>590</v>
      </c>
      <c r="R10" s="527"/>
      <c r="S10" s="527"/>
      <c r="T10" s="527"/>
      <c r="U10" s="527"/>
      <c r="V10" s="527"/>
    </row>
    <row r="11" spans="1:22" ht="15" customHeight="1" x14ac:dyDescent="0.25">
      <c r="A11" s="1838"/>
      <c r="B11" s="1839"/>
      <c r="C11" s="1808"/>
      <c r="D11" s="1808"/>
      <c r="E11" s="1808"/>
      <c r="F11" s="1786" t="s">
        <v>85</v>
      </c>
      <c r="G11" s="1788"/>
      <c r="H11" s="1825" t="s">
        <v>114</v>
      </c>
      <c r="I11" s="1826"/>
      <c r="J11" s="1826"/>
      <c r="K11" s="1827" t="s">
        <v>82</v>
      </c>
      <c r="L11" s="1827"/>
      <c r="M11" s="1827"/>
      <c r="N11" s="1828" t="s">
        <v>68</v>
      </c>
      <c r="O11" s="1815"/>
      <c r="P11" s="1779"/>
      <c r="R11" s="88"/>
      <c r="S11" s="528"/>
      <c r="T11" s="528"/>
      <c r="U11" s="527"/>
      <c r="V11" s="527"/>
    </row>
    <row r="12" spans="1:22" s="90" customFormat="1" x14ac:dyDescent="0.25">
      <c r="A12" s="1840"/>
      <c r="B12" s="1841"/>
      <c r="C12" s="1809"/>
      <c r="D12" s="1809"/>
      <c r="E12" s="1809"/>
      <c r="F12" s="115" t="s">
        <v>86</v>
      </c>
      <c r="G12" s="115" t="s">
        <v>393</v>
      </c>
      <c r="H12" s="115" t="s">
        <v>71</v>
      </c>
      <c r="I12" s="116" t="s">
        <v>72</v>
      </c>
      <c r="J12" s="111" t="s">
        <v>73</v>
      </c>
      <c r="K12" s="113" t="s">
        <v>83</v>
      </c>
      <c r="L12" s="116" t="s">
        <v>84</v>
      </c>
      <c r="M12" s="111" t="s">
        <v>116</v>
      </c>
      <c r="N12" s="1829"/>
      <c r="O12" s="1816"/>
      <c r="P12" s="1780"/>
    </row>
    <row r="13" spans="1:22" ht="11.1" customHeight="1" x14ac:dyDescent="0.25">
      <c r="A13" s="1801"/>
      <c r="B13" s="1802"/>
      <c r="C13" s="1004"/>
      <c r="D13" s="1299" t="str">
        <f>IF(E13="","",E13*$K$5)</f>
        <v/>
      </c>
      <c r="E13" s="1102"/>
      <c r="F13" s="684"/>
      <c r="G13" s="685"/>
      <c r="H13" s="685"/>
      <c r="I13" s="686"/>
      <c r="J13" s="687"/>
      <c r="K13" s="688"/>
      <c r="L13" s="686"/>
      <c r="M13" s="687"/>
      <c r="N13" s="108" t="str">
        <f>IF((SUM(F13:M13)=0),"",SUM(F13:M13))</f>
        <v/>
      </c>
      <c r="O13" s="1104" t="str">
        <f>IF(SUM(F13:M13)=0,"",ROUNDUP((E13*N13),0))</f>
        <v/>
      </c>
      <c r="P13" s="1438"/>
      <c r="Q13" s="349"/>
      <c r="T13" s="89"/>
      <c r="U13" s="89"/>
      <c r="V13" s="89"/>
    </row>
    <row r="14" spans="1:22" ht="11.1" customHeight="1" x14ac:dyDescent="0.25">
      <c r="A14" s="1803"/>
      <c r="B14" s="1804"/>
      <c r="C14" s="1005"/>
      <c r="D14" s="1512" t="str">
        <f>IF(E14="","",E14*$K$5)</f>
        <v/>
      </c>
      <c r="E14" s="1103"/>
      <c r="F14" s="690"/>
      <c r="G14" s="691"/>
      <c r="H14" s="691"/>
      <c r="I14" s="692"/>
      <c r="J14" s="693"/>
      <c r="K14" s="694"/>
      <c r="L14" s="692"/>
      <c r="M14" s="693"/>
      <c r="N14" s="350" t="str">
        <f t="shared" ref="N14:N22" si="0">IF((SUM(F14:M14)=0),"",SUM(F14:M14))</f>
        <v/>
      </c>
      <c r="O14" s="1105" t="str">
        <f t="shared" ref="O14:O22" si="1">IF(SUM(F14:M14)=0,"",ROUNDUP((E14*N14),0))</f>
        <v/>
      </c>
      <c r="P14" s="1439"/>
      <c r="Q14" s="349"/>
      <c r="R14" s="348"/>
      <c r="S14" s="348"/>
      <c r="T14" s="89"/>
      <c r="U14" s="89"/>
      <c r="V14" s="89"/>
    </row>
    <row r="15" spans="1:22" ht="11.1" customHeight="1" x14ac:dyDescent="0.25">
      <c r="A15" s="1803"/>
      <c r="B15" s="1804"/>
      <c r="C15" s="1005"/>
      <c r="D15" s="1300" t="str">
        <f t="shared" ref="D15:D22" si="2">IF(E15="","",E15*$K$5)</f>
        <v/>
      </c>
      <c r="E15" s="1103"/>
      <c r="F15" s="690"/>
      <c r="G15" s="691"/>
      <c r="H15" s="691"/>
      <c r="I15" s="692"/>
      <c r="J15" s="693"/>
      <c r="K15" s="694"/>
      <c r="L15" s="692"/>
      <c r="M15" s="693"/>
      <c r="N15" s="350" t="str">
        <f t="shared" si="0"/>
        <v/>
      </c>
      <c r="O15" s="1105" t="str">
        <f t="shared" si="1"/>
        <v/>
      </c>
      <c r="P15" s="1439"/>
      <c r="Q15" s="349"/>
      <c r="R15" s="348"/>
      <c r="S15" s="348"/>
      <c r="T15" s="89"/>
      <c r="U15" s="89"/>
      <c r="V15" s="89"/>
    </row>
    <row r="16" spans="1:22" ht="11.1" customHeight="1" x14ac:dyDescent="0.25">
      <c r="A16" s="1803"/>
      <c r="B16" s="1804"/>
      <c r="C16" s="1005"/>
      <c r="D16" s="1300" t="str">
        <f t="shared" si="2"/>
        <v/>
      </c>
      <c r="E16" s="1103"/>
      <c r="F16" s="690"/>
      <c r="G16" s="691"/>
      <c r="H16" s="691"/>
      <c r="I16" s="692"/>
      <c r="J16" s="693"/>
      <c r="K16" s="694"/>
      <c r="L16" s="692"/>
      <c r="M16" s="693"/>
      <c r="N16" s="350" t="str">
        <f t="shared" si="0"/>
        <v/>
      </c>
      <c r="O16" s="1105" t="str">
        <f t="shared" si="1"/>
        <v/>
      </c>
      <c r="P16" s="1439"/>
      <c r="Q16" s="349"/>
      <c r="R16" s="348"/>
      <c r="S16" s="348"/>
      <c r="T16" s="89"/>
      <c r="U16" s="89"/>
      <c r="V16" s="89"/>
    </row>
    <row r="17" spans="1:22" ht="10.5" customHeight="1" x14ac:dyDescent="0.25">
      <c r="A17" s="1803"/>
      <c r="B17" s="1804"/>
      <c r="C17" s="1005"/>
      <c r="D17" s="1300" t="str">
        <f t="shared" si="2"/>
        <v/>
      </c>
      <c r="E17" s="1103"/>
      <c r="F17" s="690"/>
      <c r="G17" s="691"/>
      <c r="H17" s="691"/>
      <c r="I17" s="692"/>
      <c r="J17" s="693"/>
      <c r="K17" s="694"/>
      <c r="L17" s="692"/>
      <c r="M17" s="693"/>
      <c r="N17" s="350" t="str">
        <f t="shared" si="0"/>
        <v/>
      </c>
      <c r="O17" s="1105" t="str">
        <f t="shared" si="1"/>
        <v/>
      </c>
      <c r="P17" s="1439"/>
      <c r="Q17" s="349"/>
      <c r="R17" s="348"/>
      <c r="S17" s="348"/>
      <c r="T17" s="89"/>
      <c r="U17" s="89"/>
      <c r="V17" s="89"/>
    </row>
    <row r="18" spans="1:22" ht="11.1" hidden="1" customHeight="1" x14ac:dyDescent="0.25">
      <c r="A18" s="1803"/>
      <c r="B18" s="1804"/>
      <c r="C18" s="1005"/>
      <c r="D18" s="1298" t="str">
        <f t="shared" si="2"/>
        <v/>
      </c>
      <c r="E18" s="1103"/>
      <c r="F18" s="690"/>
      <c r="G18" s="691"/>
      <c r="H18" s="691"/>
      <c r="I18" s="692"/>
      <c r="J18" s="693"/>
      <c r="K18" s="694"/>
      <c r="L18" s="692"/>
      <c r="M18" s="693"/>
      <c r="N18" s="350" t="str">
        <f t="shared" si="0"/>
        <v/>
      </c>
      <c r="O18" s="1105" t="str">
        <f t="shared" si="1"/>
        <v/>
      </c>
      <c r="P18" s="1439"/>
      <c r="Q18" s="340"/>
      <c r="T18" s="89"/>
      <c r="U18" s="89"/>
      <c r="V18" s="89"/>
    </row>
    <row r="19" spans="1:22" ht="11.1" hidden="1" customHeight="1" x14ac:dyDescent="0.25">
      <c r="A19" s="1803"/>
      <c r="B19" s="1804"/>
      <c r="C19" s="1005"/>
      <c r="D19" s="1298" t="str">
        <f t="shared" si="2"/>
        <v/>
      </c>
      <c r="E19" s="1103"/>
      <c r="F19" s="690"/>
      <c r="G19" s="691"/>
      <c r="H19" s="691"/>
      <c r="I19" s="692"/>
      <c r="J19" s="693"/>
      <c r="K19" s="694"/>
      <c r="L19" s="692"/>
      <c r="M19" s="693"/>
      <c r="N19" s="350" t="str">
        <f t="shared" si="0"/>
        <v/>
      </c>
      <c r="O19" s="1105" t="str">
        <f t="shared" si="1"/>
        <v/>
      </c>
      <c r="P19" s="1439"/>
      <c r="Q19" s="349"/>
      <c r="R19" s="348"/>
      <c r="S19" s="348"/>
      <c r="T19" s="89"/>
      <c r="U19" s="89"/>
      <c r="V19" s="89"/>
    </row>
    <row r="20" spans="1:22" ht="11.1" hidden="1" customHeight="1" x14ac:dyDescent="0.25">
      <c r="A20" s="1803"/>
      <c r="B20" s="1804"/>
      <c r="C20" s="1005"/>
      <c r="D20" s="1298" t="str">
        <f t="shared" si="2"/>
        <v/>
      </c>
      <c r="E20" s="1103"/>
      <c r="F20" s="690"/>
      <c r="G20" s="691"/>
      <c r="H20" s="691"/>
      <c r="I20" s="692"/>
      <c r="J20" s="693"/>
      <c r="K20" s="694"/>
      <c r="L20" s="692"/>
      <c r="M20" s="693"/>
      <c r="N20" s="350" t="str">
        <f t="shared" si="0"/>
        <v/>
      </c>
      <c r="O20" s="1105" t="str">
        <f t="shared" si="1"/>
        <v/>
      </c>
      <c r="P20" s="1439"/>
      <c r="Q20" s="340"/>
      <c r="T20" s="89"/>
      <c r="U20" s="89"/>
      <c r="V20" s="89"/>
    </row>
    <row r="21" spans="1:22" ht="11.1" hidden="1" customHeight="1" x14ac:dyDescent="0.25">
      <c r="A21" s="1803"/>
      <c r="B21" s="1804"/>
      <c r="C21" s="1005"/>
      <c r="D21" s="1298" t="str">
        <f t="shared" si="2"/>
        <v/>
      </c>
      <c r="E21" s="1103"/>
      <c r="F21" s="690"/>
      <c r="G21" s="691"/>
      <c r="H21" s="691"/>
      <c r="I21" s="692"/>
      <c r="J21" s="693"/>
      <c r="K21" s="694"/>
      <c r="L21" s="692"/>
      <c r="M21" s="693"/>
      <c r="N21" s="350" t="str">
        <f t="shared" si="0"/>
        <v/>
      </c>
      <c r="O21" s="1105" t="str">
        <f t="shared" si="1"/>
        <v/>
      </c>
      <c r="P21" s="1439"/>
      <c r="Q21" s="340"/>
      <c r="S21" s="88"/>
      <c r="T21" s="89"/>
      <c r="U21" s="89"/>
      <c r="V21" s="89"/>
    </row>
    <row r="22" spans="1:22" ht="11.1" hidden="1" customHeight="1" x14ac:dyDescent="0.25">
      <c r="A22" s="1803"/>
      <c r="B22" s="1804"/>
      <c r="C22" s="1005"/>
      <c r="D22" s="1298" t="str">
        <f t="shared" si="2"/>
        <v/>
      </c>
      <c r="E22" s="1103"/>
      <c r="F22" s="690"/>
      <c r="G22" s="691"/>
      <c r="H22" s="691"/>
      <c r="I22" s="692"/>
      <c r="J22" s="693"/>
      <c r="K22" s="694"/>
      <c r="L22" s="692"/>
      <c r="M22" s="693"/>
      <c r="N22" s="350" t="str">
        <f t="shared" si="0"/>
        <v/>
      </c>
      <c r="O22" s="1105" t="str">
        <f t="shared" si="1"/>
        <v/>
      </c>
      <c r="P22" s="1439"/>
      <c r="Q22" s="340"/>
      <c r="S22" s="88"/>
      <c r="T22" s="89"/>
      <c r="U22" s="89"/>
      <c r="V22" s="89"/>
    </row>
    <row r="23" spans="1:22" x14ac:dyDescent="0.25">
      <c r="A23" s="1812" t="s">
        <v>92</v>
      </c>
      <c r="B23" s="1812"/>
      <c r="C23" s="1812"/>
      <c r="D23" s="1813"/>
      <c r="E23" s="1813"/>
      <c r="F23" s="100">
        <f>SUM(F13:F22)</f>
        <v>0</v>
      </c>
      <c r="G23" s="996">
        <f>SUM(G13:G22)</f>
        <v>0</v>
      </c>
      <c r="H23" s="101">
        <f t="shared" ref="H23:M23" si="3">SUM(H13:H22)</f>
        <v>0</v>
      </c>
      <c r="I23" s="117">
        <f t="shared" si="3"/>
        <v>0</v>
      </c>
      <c r="J23" s="112">
        <f t="shared" si="3"/>
        <v>0</v>
      </c>
      <c r="K23" s="114">
        <f t="shared" ref="K23:L23" si="4">SUM(K13:K22)</f>
        <v>0</v>
      </c>
      <c r="L23" s="117">
        <f t="shared" si="4"/>
        <v>0</v>
      </c>
      <c r="M23" s="112">
        <f t="shared" si="3"/>
        <v>0</v>
      </c>
      <c r="N23" s="101">
        <f>SUM(N13:N22)</f>
        <v>0</v>
      </c>
      <c r="O23" s="102"/>
      <c r="P23" s="1396"/>
      <c r="Q23" s="340"/>
      <c r="S23" s="88"/>
      <c r="T23" s="89"/>
      <c r="V23" s="89"/>
    </row>
    <row r="24" spans="1:22" x14ac:dyDescent="0.25">
      <c r="A24" s="1798" t="s">
        <v>91</v>
      </c>
      <c r="B24" s="1798"/>
      <c r="C24" s="1798"/>
      <c r="D24" s="1799"/>
      <c r="E24" s="1800"/>
      <c r="F24" s="151">
        <f>SUMPRODUCT(F13:F22,$E13:$E22)</f>
        <v>0</v>
      </c>
      <c r="G24" s="151">
        <f>SUMPRODUCT(G13:G22,$E13:$E22)</f>
        <v>0</v>
      </c>
      <c r="H24" s="151">
        <f t="shared" ref="H24:M24" si="5">SUMPRODUCT(H13:H22,$E13:$E22)</f>
        <v>0</v>
      </c>
      <c r="I24" s="152">
        <f t="shared" si="5"/>
        <v>0</v>
      </c>
      <c r="J24" s="153">
        <f t="shared" si="5"/>
        <v>0</v>
      </c>
      <c r="K24" s="154">
        <f t="shared" ref="K24:L24" si="6">SUMPRODUCT(K13:K22,$E13:$E22)</f>
        <v>0</v>
      </c>
      <c r="L24" s="152">
        <f t="shared" si="6"/>
        <v>0</v>
      </c>
      <c r="M24" s="153">
        <f t="shared" si="5"/>
        <v>0</v>
      </c>
      <c r="O24" s="1817">
        <f>ROUND(SUM(O13:O22),0)</f>
        <v>0</v>
      </c>
      <c r="P24" s="997"/>
      <c r="Q24" s="64"/>
      <c r="S24" s="88"/>
      <c r="T24" s="89"/>
      <c r="U24" s="89"/>
      <c r="V24" s="89"/>
    </row>
    <row r="25" spans="1:22" ht="15" customHeight="1" x14ac:dyDescent="0.25">
      <c r="A25" s="1810" t="s">
        <v>229</v>
      </c>
      <c r="B25" s="1810"/>
      <c r="C25" s="1810"/>
      <c r="D25" s="1810"/>
      <c r="E25" s="1810"/>
      <c r="F25" s="1789">
        <f>F24+G24</f>
        <v>0</v>
      </c>
      <c r="G25" s="1791"/>
      <c r="H25" s="1805">
        <f>H24+I24+J24</f>
        <v>0</v>
      </c>
      <c r="I25" s="1806"/>
      <c r="J25" s="1807"/>
      <c r="K25" s="1805">
        <f>K24+L24+M24</f>
        <v>0</v>
      </c>
      <c r="L25" s="1806"/>
      <c r="M25" s="1807"/>
      <c r="O25" s="1818"/>
      <c r="P25" s="1397"/>
      <c r="Q25" s="88"/>
      <c r="R25" s="88"/>
      <c r="S25" s="88"/>
      <c r="T25" s="88"/>
      <c r="U25" s="88"/>
      <c r="V25" s="89"/>
    </row>
    <row r="26" spans="1:22" x14ac:dyDescent="0.25">
      <c r="A26" s="1844" t="s">
        <v>478</v>
      </c>
      <c r="B26" s="1844"/>
      <c r="D26" s="88"/>
      <c r="E26" s="88"/>
      <c r="F26" s="99"/>
      <c r="G26" s="997"/>
      <c r="H26" s="88"/>
      <c r="I26" s="88"/>
      <c r="J26" s="88"/>
      <c r="K26" s="88"/>
      <c r="L26" s="339"/>
      <c r="M26" s="88"/>
      <c r="N26" s="1847" t="s">
        <v>591</v>
      </c>
      <c r="O26" s="1848"/>
      <c r="P26" s="1848"/>
      <c r="Q26" s="88"/>
      <c r="R26" s="88"/>
      <c r="S26" s="88"/>
      <c r="T26" s="89"/>
      <c r="U26" s="89"/>
      <c r="V26" s="89"/>
    </row>
    <row r="27" spans="1:22" ht="31.5" customHeight="1" thickBot="1" x14ac:dyDescent="0.3">
      <c r="A27" s="1845"/>
      <c r="B27" s="1846"/>
      <c r="C27" s="1819" t="s">
        <v>545</v>
      </c>
      <c r="D27" s="1820"/>
      <c r="E27" s="1820"/>
      <c r="F27" s="1820"/>
      <c r="G27" s="1820"/>
      <c r="H27" s="1820"/>
      <c r="I27" s="1820"/>
      <c r="J27" s="1820"/>
      <c r="K27" s="1820"/>
      <c r="L27" s="1820"/>
      <c r="M27" s="1820"/>
      <c r="N27" s="1820"/>
      <c r="O27" s="1821"/>
      <c r="R27" s="88"/>
      <c r="S27" s="88"/>
      <c r="T27" s="88"/>
      <c r="U27" s="88"/>
      <c r="V27" s="88"/>
    </row>
    <row r="28" spans="1:22" ht="15" customHeight="1" x14ac:dyDescent="0.25">
      <c r="A28" s="1836" t="s">
        <v>460</v>
      </c>
      <c r="B28" s="1837"/>
      <c r="C28" s="1842" t="s">
        <v>477</v>
      </c>
      <c r="D28" s="1808" t="s">
        <v>143</v>
      </c>
      <c r="E28" s="1808" t="s">
        <v>144</v>
      </c>
      <c r="F28" s="1823" t="s">
        <v>74</v>
      </c>
      <c r="G28" s="1824"/>
      <c r="H28" s="1824"/>
      <c r="I28" s="1824"/>
      <c r="J28" s="1824"/>
      <c r="K28" s="1824"/>
      <c r="L28" s="1824"/>
      <c r="M28" s="1824"/>
      <c r="N28" s="1824"/>
      <c r="O28" s="1822" t="s">
        <v>434</v>
      </c>
      <c r="P28" s="1778" t="s">
        <v>632</v>
      </c>
      <c r="R28" s="88"/>
      <c r="S28" s="88"/>
      <c r="T28" s="88"/>
      <c r="U28" s="89"/>
      <c r="V28" s="89"/>
    </row>
    <row r="29" spans="1:22" ht="15" customHeight="1" x14ac:dyDescent="0.25">
      <c r="A29" s="1838"/>
      <c r="B29" s="1839"/>
      <c r="C29" s="1842"/>
      <c r="D29" s="1808"/>
      <c r="E29" s="1808"/>
      <c r="F29" s="1786" t="s">
        <v>85</v>
      </c>
      <c r="G29" s="1788"/>
      <c r="H29" s="1825" t="s">
        <v>114</v>
      </c>
      <c r="I29" s="1826"/>
      <c r="J29" s="1826"/>
      <c r="K29" s="1827" t="s">
        <v>82</v>
      </c>
      <c r="L29" s="1827"/>
      <c r="M29" s="1827"/>
      <c r="N29" s="1828" t="s">
        <v>68</v>
      </c>
      <c r="O29" s="1815"/>
      <c r="P29" s="1779"/>
      <c r="R29" s="88"/>
      <c r="S29" s="88"/>
      <c r="T29" s="88"/>
      <c r="U29" s="89"/>
      <c r="V29" s="89"/>
    </row>
    <row r="30" spans="1:22" s="90" customFormat="1" x14ac:dyDescent="0.25">
      <c r="A30" s="1840"/>
      <c r="B30" s="1841"/>
      <c r="C30" s="1843"/>
      <c r="D30" s="1809"/>
      <c r="E30" s="1809"/>
      <c r="F30" s="115" t="s">
        <v>86</v>
      </c>
      <c r="G30" s="115" t="s">
        <v>393</v>
      </c>
      <c r="H30" s="115" t="s">
        <v>71</v>
      </c>
      <c r="I30" s="116" t="s">
        <v>72</v>
      </c>
      <c r="J30" s="111" t="s">
        <v>73</v>
      </c>
      <c r="K30" s="113" t="s">
        <v>83</v>
      </c>
      <c r="L30" s="116" t="s">
        <v>84</v>
      </c>
      <c r="M30" s="111" t="s">
        <v>116</v>
      </c>
      <c r="N30" s="1829"/>
      <c r="O30" s="1816"/>
      <c r="P30" s="1780"/>
    </row>
    <row r="31" spans="1:22" ht="11.1" customHeight="1" x14ac:dyDescent="0.25">
      <c r="A31" s="1801"/>
      <c r="B31" s="1802"/>
      <c r="C31" s="1070"/>
      <c r="D31" s="683"/>
      <c r="E31" s="1259" t="str">
        <f>IF(ISBLANK(D31),"",D31/$K$5)</f>
        <v/>
      </c>
      <c r="F31" s="684"/>
      <c r="G31" s="685"/>
      <c r="H31" s="685"/>
      <c r="I31" s="686"/>
      <c r="J31" s="687"/>
      <c r="K31" s="688"/>
      <c r="L31" s="686"/>
      <c r="M31" s="687"/>
      <c r="N31" s="108" t="str">
        <f>IF((SUM(F31:M31)=0),"",SUM(F31:M31))</f>
        <v/>
      </c>
      <c r="O31" s="1104" t="str">
        <f>IF(SUM(F31:M31)=0,"",ROUNDUP((E31*N31),0))</f>
        <v/>
      </c>
      <c r="P31" s="1438"/>
      <c r="R31" s="88"/>
      <c r="S31" s="88"/>
      <c r="T31" s="89"/>
      <c r="U31" s="89"/>
      <c r="V31" s="89"/>
    </row>
    <row r="32" spans="1:22" ht="11.1" customHeight="1" x14ac:dyDescent="0.25">
      <c r="A32" s="1803"/>
      <c r="B32" s="1804"/>
      <c r="C32" s="1071"/>
      <c r="D32" s="689"/>
      <c r="E32" s="1260" t="str">
        <f t="shared" ref="E32:E40" si="7">IF(ISBLANK(D32),"",D32/$K$5)</f>
        <v/>
      </c>
      <c r="F32" s="690"/>
      <c r="G32" s="691"/>
      <c r="H32" s="691"/>
      <c r="I32" s="692"/>
      <c r="J32" s="693"/>
      <c r="K32" s="694"/>
      <c r="L32" s="692"/>
      <c r="M32" s="693"/>
      <c r="N32" s="350" t="str">
        <f t="shared" ref="N32:N40" si="8">IF((SUM(F32:M32)=0),"",SUM(F32:M32))</f>
        <v/>
      </c>
      <c r="O32" s="1105" t="str">
        <f t="shared" ref="O32:O40" si="9">IF(SUM(F32:M32)=0,"",ROUNDUP((E32*N32),0))</f>
        <v/>
      </c>
      <c r="P32" s="1439"/>
      <c r="R32" s="348"/>
      <c r="S32" s="348"/>
      <c r="T32" s="89"/>
      <c r="U32" s="89"/>
      <c r="V32" s="89"/>
    </row>
    <row r="33" spans="1:22" ht="11.1" customHeight="1" x14ac:dyDescent="0.25">
      <c r="A33" s="1803"/>
      <c r="B33" s="1804"/>
      <c r="C33" s="1071"/>
      <c r="D33" s="689"/>
      <c r="E33" s="1260" t="str">
        <f t="shared" si="7"/>
        <v/>
      </c>
      <c r="F33" s="690"/>
      <c r="G33" s="691"/>
      <c r="H33" s="691"/>
      <c r="I33" s="692"/>
      <c r="J33" s="693"/>
      <c r="K33" s="694"/>
      <c r="L33" s="692"/>
      <c r="M33" s="693"/>
      <c r="N33" s="350" t="str">
        <f t="shared" si="8"/>
        <v/>
      </c>
      <c r="O33" s="1105" t="str">
        <f t="shared" si="9"/>
        <v/>
      </c>
      <c r="P33" s="1439"/>
      <c r="R33" s="348"/>
      <c r="S33" s="348"/>
      <c r="T33" s="89"/>
      <c r="U33" s="89"/>
      <c r="V33" s="89"/>
    </row>
    <row r="34" spans="1:22" ht="11.1" customHeight="1" x14ac:dyDescent="0.25">
      <c r="A34" s="1803"/>
      <c r="B34" s="1804"/>
      <c r="C34" s="1071"/>
      <c r="D34" s="689"/>
      <c r="E34" s="1260" t="str">
        <f t="shared" si="7"/>
        <v/>
      </c>
      <c r="F34" s="690"/>
      <c r="G34" s="691"/>
      <c r="H34" s="691"/>
      <c r="I34" s="692"/>
      <c r="J34" s="693"/>
      <c r="K34" s="694"/>
      <c r="L34" s="692"/>
      <c r="M34" s="693"/>
      <c r="N34" s="350" t="str">
        <f t="shared" si="8"/>
        <v/>
      </c>
      <c r="O34" s="1105" t="str">
        <f t="shared" si="9"/>
        <v/>
      </c>
      <c r="P34" s="1439"/>
      <c r="R34" s="348"/>
      <c r="S34" s="348"/>
      <c r="T34" s="89"/>
      <c r="U34" s="89"/>
      <c r="V34" s="89"/>
    </row>
    <row r="35" spans="1:22" ht="11.1" customHeight="1" x14ac:dyDescent="0.25">
      <c r="A35" s="1803"/>
      <c r="B35" s="1804"/>
      <c r="C35" s="1071"/>
      <c r="D35" s="689"/>
      <c r="E35" s="1260" t="str">
        <f t="shared" si="7"/>
        <v/>
      </c>
      <c r="F35" s="690"/>
      <c r="G35" s="691"/>
      <c r="H35" s="691"/>
      <c r="I35" s="692"/>
      <c r="J35" s="693"/>
      <c r="K35" s="694"/>
      <c r="L35" s="692"/>
      <c r="M35" s="693"/>
      <c r="N35" s="350" t="str">
        <f t="shared" si="8"/>
        <v/>
      </c>
      <c r="O35" s="1105" t="str">
        <f t="shared" si="9"/>
        <v/>
      </c>
      <c r="P35" s="1439"/>
      <c r="R35" s="348"/>
      <c r="S35" s="348"/>
      <c r="T35" s="89"/>
      <c r="U35" s="89"/>
      <c r="V35" s="89"/>
    </row>
    <row r="36" spans="1:22" ht="11.1" hidden="1" customHeight="1" x14ac:dyDescent="0.25">
      <c r="A36" s="1803"/>
      <c r="B36" s="1804"/>
      <c r="C36" s="1071"/>
      <c r="D36" s="689"/>
      <c r="E36" s="1260" t="str">
        <f t="shared" si="7"/>
        <v/>
      </c>
      <c r="F36" s="690"/>
      <c r="G36" s="691"/>
      <c r="H36" s="691"/>
      <c r="I36" s="692"/>
      <c r="J36" s="693"/>
      <c r="K36" s="694"/>
      <c r="L36" s="692"/>
      <c r="M36" s="693"/>
      <c r="N36" s="350" t="str">
        <f t="shared" si="8"/>
        <v/>
      </c>
      <c r="O36" s="1105" t="str">
        <f t="shared" si="9"/>
        <v/>
      </c>
      <c r="P36" s="1439"/>
      <c r="R36" s="348"/>
      <c r="S36" s="348"/>
      <c r="T36" s="89"/>
      <c r="U36" s="89"/>
      <c r="V36" s="89"/>
    </row>
    <row r="37" spans="1:22" ht="11.1" hidden="1" customHeight="1" x14ac:dyDescent="0.25">
      <c r="A37" s="1803"/>
      <c r="B37" s="1804"/>
      <c r="C37" s="1071"/>
      <c r="D37" s="689"/>
      <c r="E37" s="1260" t="str">
        <f t="shared" si="7"/>
        <v/>
      </c>
      <c r="F37" s="690"/>
      <c r="G37" s="691"/>
      <c r="H37" s="691"/>
      <c r="I37" s="692"/>
      <c r="J37" s="693"/>
      <c r="K37" s="694"/>
      <c r="L37" s="692"/>
      <c r="M37" s="693"/>
      <c r="N37" s="350" t="str">
        <f t="shared" si="8"/>
        <v/>
      </c>
      <c r="O37" s="1105" t="str">
        <f t="shared" si="9"/>
        <v/>
      </c>
      <c r="P37" s="1439"/>
      <c r="R37" s="88"/>
      <c r="S37" s="88"/>
      <c r="T37" s="89"/>
      <c r="U37" s="89"/>
      <c r="V37" s="89"/>
    </row>
    <row r="38" spans="1:22" ht="11.1" hidden="1" customHeight="1" x14ac:dyDescent="0.25">
      <c r="A38" s="1803"/>
      <c r="B38" s="1804"/>
      <c r="C38" s="1071"/>
      <c r="D38" s="689"/>
      <c r="E38" s="1260" t="str">
        <f t="shared" si="7"/>
        <v/>
      </c>
      <c r="F38" s="690"/>
      <c r="G38" s="691"/>
      <c r="H38" s="691"/>
      <c r="I38" s="692"/>
      <c r="J38" s="693"/>
      <c r="K38" s="694"/>
      <c r="L38" s="692"/>
      <c r="M38" s="693"/>
      <c r="N38" s="350" t="str">
        <f t="shared" si="8"/>
        <v/>
      </c>
      <c r="O38" s="1105" t="str">
        <f t="shared" si="9"/>
        <v/>
      </c>
      <c r="P38" s="1439"/>
      <c r="R38" s="88"/>
      <c r="S38" s="88"/>
      <c r="T38" s="89"/>
      <c r="U38" s="89"/>
      <c r="V38" s="89"/>
    </row>
    <row r="39" spans="1:22" ht="11.1" hidden="1" customHeight="1" x14ac:dyDescent="0.25">
      <c r="A39" s="1803"/>
      <c r="B39" s="1804"/>
      <c r="C39" s="1071"/>
      <c r="D39" s="689"/>
      <c r="E39" s="1260" t="str">
        <f t="shared" si="7"/>
        <v/>
      </c>
      <c r="F39" s="690"/>
      <c r="G39" s="691"/>
      <c r="H39" s="691"/>
      <c r="I39" s="692"/>
      <c r="J39" s="693"/>
      <c r="K39" s="694"/>
      <c r="L39" s="692"/>
      <c r="M39" s="693"/>
      <c r="N39" s="350" t="str">
        <f t="shared" si="8"/>
        <v/>
      </c>
      <c r="O39" s="1105" t="str">
        <f t="shared" si="9"/>
        <v/>
      </c>
      <c r="P39" s="1439"/>
      <c r="R39" s="88"/>
      <c r="S39" s="88"/>
      <c r="T39" s="89"/>
      <c r="U39" s="89"/>
      <c r="V39" s="89"/>
    </row>
    <row r="40" spans="1:22" ht="11.1" hidden="1" customHeight="1" x14ac:dyDescent="0.25">
      <c r="A40" s="1803"/>
      <c r="B40" s="1804"/>
      <c r="C40" s="1071"/>
      <c r="D40" s="689"/>
      <c r="E40" s="1260" t="str">
        <f t="shared" si="7"/>
        <v/>
      </c>
      <c r="F40" s="690"/>
      <c r="G40" s="691"/>
      <c r="H40" s="691"/>
      <c r="I40" s="692"/>
      <c r="J40" s="693"/>
      <c r="K40" s="694"/>
      <c r="L40" s="692"/>
      <c r="M40" s="693"/>
      <c r="N40" s="350" t="str">
        <f t="shared" si="8"/>
        <v/>
      </c>
      <c r="O40" s="1105" t="str">
        <f t="shared" si="9"/>
        <v/>
      </c>
      <c r="P40" s="1439"/>
      <c r="R40" s="88"/>
      <c r="S40" s="88"/>
      <c r="T40" s="89"/>
      <c r="U40" s="89"/>
      <c r="V40" s="89"/>
    </row>
    <row r="41" spans="1:22" x14ac:dyDescent="0.25">
      <c r="A41" s="1812" t="s">
        <v>92</v>
      </c>
      <c r="B41" s="1812"/>
      <c r="C41" s="1812"/>
      <c r="D41" s="1813"/>
      <c r="E41" s="1813"/>
      <c r="F41" s="100">
        <f>SUM(F31:F40)</f>
        <v>0</v>
      </c>
      <c r="G41" s="996">
        <f>SUM(G31:G40)</f>
        <v>0</v>
      </c>
      <c r="H41" s="101">
        <f t="shared" ref="H41:M41" si="10">SUM(H31:H40)</f>
        <v>0</v>
      </c>
      <c r="I41" s="117">
        <f t="shared" si="10"/>
        <v>0</v>
      </c>
      <c r="J41" s="112">
        <f t="shared" si="10"/>
        <v>0</v>
      </c>
      <c r="K41" s="114">
        <f t="shared" ref="K41:L41" si="11">SUM(K31:K40)</f>
        <v>0</v>
      </c>
      <c r="L41" s="117">
        <f t="shared" si="11"/>
        <v>0</v>
      </c>
      <c r="M41" s="112">
        <f t="shared" si="10"/>
        <v>0</v>
      </c>
      <c r="N41" s="101">
        <f>SUM(N31:N40)</f>
        <v>0</v>
      </c>
      <c r="O41" s="102"/>
      <c r="P41" s="1398"/>
      <c r="R41" s="88"/>
      <c r="S41" s="88"/>
      <c r="T41" s="89"/>
      <c r="U41" s="88"/>
      <c r="V41" s="89"/>
    </row>
    <row r="42" spans="1:22" x14ac:dyDescent="0.25">
      <c r="A42" s="1798" t="s">
        <v>91</v>
      </c>
      <c r="B42" s="1798"/>
      <c r="C42" s="1798"/>
      <c r="D42" s="1799"/>
      <c r="E42" s="1800"/>
      <c r="F42" s="151">
        <f>SUMPRODUCT(F31:F40,$E31:$E40)</f>
        <v>0</v>
      </c>
      <c r="G42" s="151">
        <f>SUMPRODUCT(G31:G40,$E31:$E40)</f>
        <v>0</v>
      </c>
      <c r="H42" s="151">
        <f t="shared" ref="H42:M42" si="12">SUMPRODUCT(H31:H40,$E31:$E40)</f>
        <v>0</v>
      </c>
      <c r="I42" s="152">
        <f t="shared" si="12"/>
        <v>0</v>
      </c>
      <c r="J42" s="153">
        <f t="shared" si="12"/>
        <v>0</v>
      </c>
      <c r="K42" s="154">
        <f t="shared" ref="K42:L42" si="13">SUMPRODUCT(K31:K40,$E31:$E40)</f>
        <v>0</v>
      </c>
      <c r="L42" s="152">
        <f t="shared" si="13"/>
        <v>0</v>
      </c>
      <c r="M42" s="153">
        <f t="shared" si="12"/>
        <v>0</v>
      </c>
      <c r="O42" s="1817">
        <f>ROUND(SUM(O31:O40),0)</f>
        <v>0</v>
      </c>
      <c r="P42" s="997"/>
      <c r="R42" s="88"/>
      <c r="S42" s="88"/>
      <c r="T42" s="89"/>
      <c r="U42" s="89"/>
      <c r="V42" s="89"/>
    </row>
    <row r="43" spans="1:22" ht="15" customHeight="1" x14ac:dyDescent="0.25">
      <c r="A43" s="1810" t="s">
        <v>230</v>
      </c>
      <c r="B43" s="1810"/>
      <c r="C43" s="1810"/>
      <c r="D43" s="1810"/>
      <c r="E43" s="1810"/>
      <c r="F43" s="1789">
        <f>F42+G42</f>
        <v>0</v>
      </c>
      <c r="G43" s="1791"/>
      <c r="H43" s="1805">
        <f>H42+I42+J42</f>
        <v>0</v>
      </c>
      <c r="I43" s="1806"/>
      <c r="J43" s="1807"/>
      <c r="K43" s="1805">
        <f>K42+L42+M42</f>
        <v>0</v>
      </c>
      <c r="L43" s="1806"/>
      <c r="M43" s="1807"/>
      <c r="O43" s="1818"/>
      <c r="P43" s="1397"/>
      <c r="Q43" s="88"/>
      <c r="R43" s="88"/>
      <c r="S43" s="88"/>
      <c r="T43" s="88"/>
      <c r="U43" s="88"/>
      <c r="V43" s="89"/>
    </row>
    <row r="44" spans="1:22" ht="15" customHeight="1" thickBot="1" x14ac:dyDescent="0.25">
      <c r="A44" s="103"/>
      <c r="B44" s="103"/>
      <c r="C44" s="103"/>
      <c r="D44" s="103"/>
      <c r="E44" s="103"/>
      <c r="F44" s="103"/>
      <c r="G44" s="993"/>
      <c r="H44" s="103"/>
      <c r="I44" s="103"/>
      <c r="J44" s="103"/>
      <c r="K44" s="103"/>
      <c r="L44" s="337"/>
      <c r="M44" s="103"/>
      <c r="O44" s="1785" t="s">
        <v>550</v>
      </c>
      <c r="P44" s="1785"/>
      <c r="Q44" s="88"/>
      <c r="R44" s="88"/>
      <c r="S44" s="88"/>
      <c r="T44" s="88"/>
      <c r="U44" s="88"/>
      <c r="V44" s="89"/>
    </row>
    <row r="45" spans="1:22" ht="15" customHeight="1" x14ac:dyDescent="0.25">
      <c r="A45" s="93"/>
      <c r="B45" s="93"/>
      <c r="C45" s="93"/>
      <c r="D45" s="93"/>
      <c r="F45" s="94"/>
      <c r="G45" s="94"/>
      <c r="H45" s="90"/>
      <c r="I45" s="91"/>
      <c r="J45" s="92"/>
      <c r="K45" s="92"/>
      <c r="L45" s="92"/>
      <c r="M45" s="92"/>
      <c r="O45" s="1781">
        <f>SUMIF(P13:P22,"O",O13:O22)+SUMIF(P31:P40,"O",O31:O40)</f>
        <v>0</v>
      </c>
      <c r="P45" s="1782"/>
      <c r="Q45" s="88"/>
      <c r="R45" s="88"/>
      <c r="S45" s="88"/>
      <c r="T45" s="88"/>
      <c r="U45" s="88"/>
      <c r="V45" s="89"/>
    </row>
    <row r="46" spans="1:22" ht="15" customHeight="1" thickBot="1" x14ac:dyDescent="0.3">
      <c r="A46" s="365" t="s">
        <v>76</v>
      </c>
      <c r="B46" s="93"/>
      <c r="C46" s="93"/>
      <c r="D46" s="93"/>
      <c r="F46" s="1786" t="s">
        <v>85</v>
      </c>
      <c r="G46" s="1788"/>
      <c r="H46" s="1825" t="s">
        <v>114</v>
      </c>
      <c r="I46" s="1826"/>
      <c r="J46" s="1826"/>
      <c r="K46" s="1827" t="s">
        <v>82</v>
      </c>
      <c r="L46" s="1827"/>
      <c r="M46" s="1827"/>
      <c r="O46" s="1783"/>
      <c r="P46" s="1784"/>
      <c r="Q46" s="64"/>
      <c r="V46" s="89"/>
    </row>
    <row r="47" spans="1:22" ht="15" customHeight="1" thickBot="1" x14ac:dyDescent="0.3">
      <c r="A47" s="93"/>
      <c r="B47" s="93"/>
      <c r="C47" s="93"/>
      <c r="D47" s="93"/>
      <c r="F47" s="115" t="s">
        <v>86</v>
      </c>
      <c r="G47" s="115" t="s">
        <v>393</v>
      </c>
      <c r="H47" s="115" t="s">
        <v>71</v>
      </c>
      <c r="I47" s="116" t="s">
        <v>72</v>
      </c>
      <c r="J47" s="111" t="s">
        <v>73</v>
      </c>
      <c r="K47" s="113" t="s">
        <v>83</v>
      </c>
      <c r="L47" s="116" t="s">
        <v>84</v>
      </c>
      <c r="M47" s="111" t="s">
        <v>116</v>
      </c>
      <c r="Q47" s="88"/>
      <c r="R47" s="88"/>
      <c r="S47" s="88"/>
      <c r="T47" s="88"/>
      <c r="U47" s="88"/>
      <c r="V47" s="89"/>
    </row>
    <row r="48" spans="1:22" ht="15" customHeight="1" thickBot="1" x14ac:dyDescent="0.3">
      <c r="A48" s="1814" t="s">
        <v>122</v>
      </c>
      <c r="B48" s="1814"/>
      <c r="C48" s="1814"/>
      <c r="D48" s="1814"/>
      <c r="E48" s="1814"/>
      <c r="F48" s="97">
        <f t="shared" ref="F48:N48" si="14">F23+F41</f>
        <v>0</v>
      </c>
      <c r="G48" s="998">
        <f t="shared" ref="G48" si="15">G23+G41</f>
        <v>0</v>
      </c>
      <c r="H48" s="118">
        <f t="shared" si="14"/>
        <v>0</v>
      </c>
      <c r="I48" s="119">
        <f t="shared" si="14"/>
        <v>0</v>
      </c>
      <c r="J48" s="122">
        <f t="shared" si="14"/>
        <v>0</v>
      </c>
      <c r="K48" s="118">
        <f t="shared" si="14"/>
        <v>0</v>
      </c>
      <c r="L48" s="345">
        <f t="shared" ref="L48" si="16">L23+L41</f>
        <v>0</v>
      </c>
      <c r="M48" s="123">
        <f t="shared" si="14"/>
        <v>0</v>
      </c>
      <c r="N48" s="1000">
        <f t="shared" si="14"/>
        <v>0</v>
      </c>
      <c r="O48" s="527"/>
      <c r="Q48" s="64"/>
      <c r="V48" s="89"/>
    </row>
    <row r="49" spans="1:22" ht="15" customHeight="1" thickBot="1" x14ac:dyDescent="0.3">
      <c r="A49" s="1810" t="s">
        <v>93</v>
      </c>
      <c r="B49" s="1810"/>
      <c r="C49" s="1810"/>
      <c r="D49" s="1810"/>
      <c r="E49" s="1810"/>
      <c r="F49" s="154">
        <f t="shared" ref="F49:M49" si="17">F24+F42</f>
        <v>0</v>
      </c>
      <c r="G49" s="154">
        <f t="shared" ref="G49" si="18">G24+G42</f>
        <v>0</v>
      </c>
      <c r="H49" s="154">
        <f t="shared" si="17"/>
        <v>0</v>
      </c>
      <c r="I49" s="152">
        <f t="shared" si="17"/>
        <v>0</v>
      </c>
      <c r="J49" s="155">
        <f t="shared" si="17"/>
        <v>0</v>
      </c>
      <c r="K49" s="154">
        <f t="shared" si="17"/>
        <v>0</v>
      </c>
      <c r="L49" s="157">
        <f t="shared" ref="L49" si="19">L24+L42</f>
        <v>0</v>
      </c>
      <c r="M49" s="999">
        <f t="shared" si="17"/>
        <v>0</v>
      </c>
      <c r="N49" s="1853">
        <f>O24+O42</f>
        <v>0</v>
      </c>
      <c r="O49" s="527"/>
      <c r="Q49" s="88"/>
      <c r="V49" s="89"/>
    </row>
    <row r="50" spans="1:22" ht="15" customHeight="1" thickBot="1" x14ac:dyDescent="0.3">
      <c r="A50" s="1810" t="s">
        <v>231</v>
      </c>
      <c r="B50" s="1810"/>
      <c r="C50" s="1810"/>
      <c r="D50" s="1810"/>
      <c r="E50" s="1810"/>
      <c r="F50" s="1789">
        <f>F49+G49</f>
        <v>0</v>
      </c>
      <c r="G50" s="1791"/>
      <c r="H50" s="1805">
        <f>H49+I49+J49</f>
        <v>0</v>
      </c>
      <c r="I50" s="1806"/>
      <c r="J50" s="1807"/>
      <c r="K50" s="1805">
        <f>K49+L49+M49</f>
        <v>0</v>
      </c>
      <c r="L50" s="1806"/>
      <c r="M50" s="1806"/>
      <c r="N50" s="1853"/>
      <c r="O50" s="527"/>
      <c r="Q50" s="88"/>
      <c r="R50" s="88"/>
      <c r="S50" s="88"/>
      <c r="T50" s="88"/>
      <c r="U50" s="88"/>
      <c r="V50" s="89"/>
    </row>
    <row r="51" spans="1:22" x14ac:dyDescent="0.25">
      <c r="O51" s="527"/>
      <c r="R51" s="88"/>
      <c r="S51" s="88"/>
      <c r="T51" s="88"/>
      <c r="U51" s="88"/>
      <c r="V51" s="88"/>
    </row>
    <row r="52" spans="1:22" x14ac:dyDescent="0.25">
      <c r="R52" s="88"/>
      <c r="S52" s="88"/>
      <c r="T52" s="88"/>
      <c r="U52" s="88"/>
      <c r="V52" s="88"/>
    </row>
    <row r="53" spans="1:22" ht="15" customHeight="1" x14ac:dyDescent="0.25">
      <c r="A53" s="95"/>
      <c r="B53" s="95"/>
      <c r="C53" s="95"/>
      <c r="D53" s="95"/>
      <c r="F53" s="94"/>
      <c r="G53" s="94"/>
      <c r="H53" s="90"/>
      <c r="I53" s="91"/>
      <c r="J53" s="92"/>
      <c r="K53" s="92"/>
      <c r="L53" s="92"/>
      <c r="M53" s="92"/>
      <c r="R53" s="89"/>
      <c r="S53" s="89"/>
      <c r="T53" s="89"/>
      <c r="U53" s="89"/>
      <c r="V53" s="89"/>
    </row>
    <row r="54" spans="1:22" ht="18.75" customHeight="1" x14ac:dyDescent="0.25">
      <c r="A54" s="1811" t="s">
        <v>218</v>
      </c>
      <c r="B54" s="1811"/>
      <c r="C54" s="1811"/>
      <c r="D54" s="1811"/>
      <c r="E54" s="1811"/>
      <c r="F54" s="1811"/>
      <c r="G54" s="1811"/>
      <c r="H54" s="1811"/>
      <c r="I54" s="1811"/>
      <c r="J54" s="1811"/>
      <c r="K54" s="1811"/>
      <c r="L54" s="1811"/>
      <c r="M54" s="1811"/>
      <c r="N54" s="1811"/>
      <c r="O54" s="1811"/>
      <c r="R54" s="88"/>
      <c r="S54" s="88"/>
      <c r="T54" s="88"/>
      <c r="U54" s="88"/>
      <c r="V54" s="88"/>
    </row>
    <row r="55" spans="1:22" x14ac:dyDescent="0.25">
      <c r="B55" s="697"/>
      <c r="C55" s="263"/>
      <c r="R55" s="238"/>
      <c r="S55" s="238"/>
      <c r="T55" s="238"/>
      <c r="U55" s="238"/>
      <c r="V55" s="238"/>
    </row>
    <row r="56" spans="1:22" ht="31.5" customHeight="1" thickBot="1" x14ac:dyDescent="0.3">
      <c r="A56" s="1845" t="s">
        <v>397</v>
      </c>
      <c r="B56" s="1846"/>
      <c r="C56" s="1819" t="s">
        <v>372</v>
      </c>
      <c r="D56" s="1820"/>
      <c r="E56" s="1820"/>
      <c r="F56" s="1820"/>
      <c r="G56" s="1820"/>
      <c r="H56" s="1820"/>
      <c r="I56" s="1820"/>
      <c r="J56" s="1820"/>
      <c r="K56" s="1820"/>
      <c r="L56" s="1820"/>
      <c r="M56" s="1820"/>
      <c r="N56" s="1820"/>
      <c r="O56" s="1821"/>
      <c r="P56" s="238"/>
      <c r="Q56" s="238"/>
      <c r="R56" s="238"/>
      <c r="S56" s="238"/>
      <c r="T56" s="238"/>
      <c r="U56" s="238"/>
      <c r="V56" s="238"/>
    </row>
    <row r="57" spans="1:22" ht="15" customHeight="1" x14ac:dyDescent="0.25">
      <c r="A57" s="1836" t="s">
        <v>461</v>
      </c>
      <c r="B57" s="1837"/>
      <c r="C57" s="1849"/>
      <c r="D57" s="1808" t="s">
        <v>143</v>
      </c>
      <c r="E57" s="1808" t="s">
        <v>144</v>
      </c>
      <c r="F57" s="1823" t="s">
        <v>74</v>
      </c>
      <c r="G57" s="1824"/>
      <c r="H57" s="1824"/>
      <c r="I57" s="1824"/>
      <c r="J57" s="1824"/>
      <c r="K57" s="1824"/>
      <c r="L57" s="1824"/>
      <c r="M57" s="1824"/>
      <c r="N57" s="1824"/>
      <c r="O57" s="1822" t="s">
        <v>145</v>
      </c>
      <c r="P57" s="238"/>
      <c r="R57" s="238"/>
      <c r="S57" s="238"/>
      <c r="T57" s="238"/>
      <c r="U57" s="89"/>
      <c r="V57" s="89"/>
    </row>
    <row r="58" spans="1:22" ht="15" customHeight="1" x14ac:dyDescent="0.25">
      <c r="A58" s="1838"/>
      <c r="B58" s="1839"/>
      <c r="C58" s="1849"/>
      <c r="D58" s="1808"/>
      <c r="E58" s="1808"/>
      <c r="F58" s="1786" t="s">
        <v>85</v>
      </c>
      <c r="G58" s="1788"/>
      <c r="H58" s="1825" t="s">
        <v>114</v>
      </c>
      <c r="I58" s="1826"/>
      <c r="J58" s="1826"/>
      <c r="K58" s="1827" t="s">
        <v>82</v>
      </c>
      <c r="L58" s="1827"/>
      <c r="M58" s="1827"/>
      <c r="N58" s="1828" t="s">
        <v>68</v>
      </c>
      <c r="O58" s="1815"/>
      <c r="P58" s="238"/>
      <c r="R58" s="238"/>
      <c r="S58" s="238"/>
      <c r="T58" s="238"/>
      <c r="U58" s="89"/>
      <c r="V58" s="89"/>
    </row>
    <row r="59" spans="1:22" s="90" customFormat="1" x14ac:dyDescent="0.25">
      <c r="A59" s="1840"/>
      <c r="B59" s="1841"/>
      <c r="C59" s="1850"/>
      <c r="D59" s="1809"/>
      <c r="E59" s="1809"/>
      <c r="F59" s="115" t="s">
        <v>86</v>
      </c>
      <c r="G59" s="115" t="s">
        <v>393</v>
      </c>
      <c r="H59" s="115" t="s">
        <v>71</v>
      </c>
      <c r="I59" s="116" t="s">
        <v>72</v>
      </c>
      <c r="J59" s="111" t="s">
        <v>73</v>
      </c>
      <c r="K59" s="113" t="s">
        <v>83</v>
      </c>
      <c r="L59" s="116" t="s">
        <v>84</v>
      </c>
      <c r="M59" s="111" t="s">
        <v>116</v>
      </c>
      <c r="N59" s="1829"/>
      <c r="O59" s="1816"/>
    </row>
    <row r="60" spans="1:22" ht="19.5" customHeight="1" x14ac:dyDescent="0.25">
      <c r="A60" s="1801"/>
      <c r="B60" s="1802"/>
      <c r="C60" s="1070"/>
      <c r="D60" s="683"/>
      <c r="E60" s="1259" t="str">
        <f t="shared" ref="E60:E69" si="20">IF(ISBLANK(D60),"",D60/$K$5)</f>
        <v/>
      </c>
      <c r="F60" s="684"/>
      <c r="G60" s="685"/>
      <c r="H60" s="685"/>
      <c r="I60" s="686"/>
      <c r="J60" s="687"/>
      <c r="K60" s="688"/>
      <c r="L60" s="686"/>
      <c r="M60" s="687"/>
      <c r="N60" s="108" t="str">
        <f>IF((SUM(F60:M60)=0),"",SUM(F60:M60))</f>
        <v/>
      </c>
      <c r="O60" s="695" t="str">
        <f>IF(SUM(F60:M60)=0,"",ROUNDUP((E60*N60),0))</f>
        <v/>
      </c>
      <c r="P60" s="238"/>
      <c r="R60" s="238"/>
      <c r="S60" s="238"/>
      <c r="T60" s="89"/>
      <c r="U60" s="89"/>
      <c r="V60" s="89"/>
    </row>
    <row r="61" spans="1:22" ht="11.1" customHeight="1" x14ac:dyDescent="0.25">
      <c r="A61" s="1803"/>
      <c r="B61" s="1804"/>
      <c r="C61" s="1071"/>
      <c r="D61" s="689"/>
      <c r="E61" s="1260" t="str">
        <f t="shared" si="20"/>
        <v/>
      </c>
      <c r="F61" s="690"/>
      <c r="G61" s="691"/>
      <c r="H61" s="691"/>
      <c r="I61" s="692"/>
      <c r="J61" s="693"/>
      <c r="K61" s="694"/>
      <c r="L61" s="692"/>
      <c r="M61" s="693"/>
      <c r="N61" s="350" t="str">
        <f t="shared" ref="N61:N69" si="21">IF((SUM(F61:M61)=0),"",SUM(F61:M61))</f>
        <v/>
      </c>
      <c r="O61" s="696" t="str">
        <f t="shared" ref="O61:O69" si="22">IF(SUM(F61:M61)=0,"",ROUNDUP((E61*N61),0))</f>
        <v/>
      </c>
      <c r="P61" s="348"/>
      <c r="R61" s="348"/>
      <c r="S61" s="348"/>
      <c r="T61" s="89"/>
      <c r="U61" s="89"/>
      <c r="V61" s="89"/>
    </row>
    <row r="62" spans="1:22" ht="11.1" customHeight="1" x14ac:dyDescent="0.25">
      <c r="A62" s="1803"/>
      <c r="B62" s="1804"/>
      <c r="C62" s="1071"/>
      <c r="D62" s="689"/>
      <c r="E62" s="1260" t="str">
        <f t="shared" si="20"/>
        <v/>
      </c>
      <c r="F62" s="690"/>
      <c r="G62" s="691"/>
      <c r="H62" s="691"/>
      <c r="I62" s="692"/>
      <c r="J62" s="693"/>
      <c r="K62" s="694"/>
      <c r="L62" s="692"/>
      <c r="M62" s="693"/>
      <c r="N62" s="350" t="str">
        <f t="shared" si="21"/>
        <v/>
      </c>
      <c r="O62" s="696" t="str">
        <f t="shared" si="22"/>
        <v/>
      </c>
      <c r="P62" s="348"/>
      <c r="R62" s="348"/>
      <c r="S62" s="348"/>
      <c r="T62" s="89"/>
      <c r="U62" s="89"/>
      <c r="V62" s="89"/>
    </row>
    <row r="63" spans="1:22" ht="11.1" customHeight="1" x14ac:dyDescent="0.25">
      <c r="A63" s="1803"/>
      <c r="B63" s="1804"/>
      <c r="C63" s="1071"/>
      <c r="D63" s="689"/>
      <c r="E63" s="1260" t="str">
        <f t="shared" si="20"/>
        <v/>
      </c>
      <c r="F63" s="690"/>
      <c r="G63" s="691"/>
      <c r="H63" s="691"/>
      <c r="I63" s="692"/>
      <c r="J63" s="693"/>
      <c r="K63" s="694"/>
      <c r="L63" s="692"/>
      <c r="M63" s="693"/>
      <c r="N63" s="350" t="str">
        <f t="shared" si="21"/>
        <v/>
      </c>
      <c r="O63" s="696" t="str">
        <f t="shared" si="22"/>
        <v/>
      </c>
      <c r="P63" s="348"/>
      <c r="R63" s="348"/>
      <c r="S63" s="348"/>
      <c r="T63" s="89"/>
      <c r="U63" s="89"/>
      <c r="V63" s="89"/>
    </row>
    <row r="64" spans="1:22" ht="11.1" customHeight="1" x14ac:dyDescent="0.25">
      <c r="A64" s="1803"/>
      <c r="B64" s="1804"/>
      <c r="C64" s="1071"/>
      <c r="D64" s="689"/>
      <c r="E64" s="1260" t="str">
        <f t="shared" si="20"/>
        <v/>
      </c>
      <c r="F64" s="690"/>
      <c r="G64" s="691"/>
      <c r="H64" s="691"/>
      <c r="I64" s="692"/>
      <c r="J64" s="693"/>
      <c r="K64" s="694"/>
      <c r="L64" s="692"/>
      <c r="M64" s="693"/>
      <c r="N64" s="350" t="str">
        <f t="shared" si="21"/>
        <v/>
      </c>
      <c r="O64" s="696" t="str">
        <f t="shared" si="22"/>
        <v/>
      </c>
      <c r="P64" s="348"/>
      <c r="R64" s="348"/>
      <c r="S64" s="348"/>
      <c r="T64" s="89"/>
      <c r="U64" s="89"/>
      <c r="V64" s="89"/>
    </row>
    <row r="65" spans="1:22" ht="11.1" hidden="1" customHeight="1" x14ac:dyDescent="0.25">
      <c r="A65" s="1803"/>
      <c r="B65" s="1804"/>
      <c r="C65" s="1072"/>
      <c r="D65" s="689"/>
      <c r="E65" s="1260" t="str">
        <f t="shared" si="20"/>
        <v/>
      </c>
      <c r="F65" s="690"/>
      <c r="G65" s="691"/>
      <c r="H65" s="691"/>
      <c r="I65" s="692"/>
      <c r="J65" s="693"/>
      <c r="K65" s="694"/>
      <c r="L65" s="692"/>
      <c r="M65" s="693"/>
      <c r="N65" s="350" t="str">
        <f t="shared" si="21"/>
        <v/>
      </c>
      <c r="O65" s="696" t="str">
        <f t="shared" si="22"/>
        <v/>
      </c>
      <c r="P65" s="348"/>
      <c r="R65" s="348"/>
      <c r="S65" s="348"/>
      <c r="T65" s="89"/>
      <c r="U65" s="89"/>
      <c r="V65" s="89"/>
    </row>
    <row r="66" spans="1:22" ht="11.1" hidden="1" customHeight="1" x14ac:dyDescent="0.25">
      <c r="A66" s="1803"/>
      <c r="B66" s="1804"/>
      <c r="C66" s="1072"/>
      <c r="D66" s="689"/>
      <c r="E66" s="1260" t="str">
        <f t="shared" si="20"/>
        <v/>
      </c>
      <c r="F66" s="690"/>
      <c r="G66" s="691"/>
      <c r="H66" s="691"/>
      <c r="I66" s="692"/>
      <c r="J66" s="693"/>
      <c r="K66" s="694"/>
      <c r="L66" s="692"/>
      <c r="M66" s="693"/>
      <c r="N66" s="350" t="str">
        <f t="shared" si="21"/>
        <v/>
      </c>
      <c r="O66" s="696" t="str">
        <f t="shared" si="22"/>
        <v/>
      </c>
      <c r="P66" s="238"/>
      <c r="R66" s="238"/>
      <c r="S66" s="238"/>
      <c r="T66" s="89"/>
      <c r="U66" s="89"/>
      <c r="V66" s="89"/>
    </row>
    <row r="67" spans="1:22" ht="11.1" hidden="1" customHeight="1" x14ac:dyDescent="0.25">
      <c r="A67" s="1803"/>
      <c r="B67" s="1804"/>
      <c r="C67" s="1072"/>
      <c r="D67" s="689"/>
      <c r="E67" s="1260" t="str">
        <f t="shared" si="20"/>
        <v/>
      </c>
      <c r="F67" s="690"/>
      <c r="G67" s="691"/>
      <c r="H67" s="691"/>
      <c r="I67" s="692"/>
      <c r="J67" s="693"/>
      <c r="K67" s="694"/>
      <c r="L67" s="692"/>
      <c r="M67" s="693"/>
      <c r="N67" s="350" t="str">
        <f t="shared" si="21"/>
        <v/>
      </c>
      <c r="O67" s="696" t="str">
        <f t="shared" si="22"/>
        <v/>
      </c>
      <c r="P67" s="238"/>
      <c r="R67" s="238"/>
      <c r="S67" s="238"/>
      <c r="T67" s="89"/>
      <c r="U67" s="89"/>
      <c r="V67" s="89"/>
    </row>
    <row r="68" spans="1:22" ht="11.1" hidden="1" customHeight="1" x14ac:dyDescent="0.25">
      <c r="A68" s="1803"/>
      <c r="B68" s="1804"/>
      <c r="C68" s="1072"/>
      <c r="D68" s="689"/>
      <c r="E68" s="1260" t="str">
        <f t="shared" si="20"/>
        <v/>
      </c>
      <c r="F68" s="690"/>
      <c r="G68" s="691"/>
      <c r="H68" s="691"/>
      <c r="I68" s="692"/>
      <c r="J68" s="693"/>
      <c r="K68" s="694"/>
      <c r="L68" s="692"/>
      <c r="M68" s="693"/>
      <c r="N68" s="350" t="str">
        <f t="shared" si="21"/>
        <v/>
      </c>
      <c r="O68" s="696" t="str">
        <f t="shared" si="22"/>
        <v/>
      </c>
      <c r="P68" s="238"/>
      <c r="R68" s="238"/>
      <c r="S68" s="238"/>
      <c r="T68" s="89"/>
      <c r="U68" s="89"/>
      <c r="V68" s="89"/>
    </row>
    <row r="69" spans="1:22" ht="11.1" hidden="1" customHeight="1" x14ac:dyDescent="0.25">
      <c r="A69" s="1803"/>
      <c r="B69" s="1804"/>
      <c r="C69" s="1072"/>
      <c r="D69" s="689"/>
      <c r="E69" s="1260" t="str">
        <f t="shared" si="20"/>
        <v/>
      </c>
      <c r="F69" s="690"/>
      <c r="G69" s="691"/>
      <c r="H69" s="691"/>
      <c r="I69" s="692"/>
      <c r="J69" s="693"/>
      <c r="K69" s="694"/>
      <c r="L69" s="692"/>
      <c r="M69" s="693"/>
      <c r="N69" s="350" t="str">
        <f t="shared" si="21"/>
        <v/>
      </c>
      <c r="O69" s="696" t="str">
        <f t="shared" si="22"/>
        <v/>
      </c>
      <c r="P69" s="238"/>
      <c r="R69" s="238"/>
      <c r="S69" s="238"/>
      <c r="T69" s="89"/>
      <c r="U69" s="89"/>
      <c r="V69" s="89"/>
    </row>
    <row r="70" spans="1:22" x14ac:dyDescent="0.25">
      <c r="A70" s="1812" t="s">
        <v>236</v>
      </c>
      <c r="B70" s="1812"/>
      <c r="C70" s="1812"/>
      <c r="D70" s="1813"/>
      <c r="E70" s="1813"/>
      <c r="F70" s="100">
        <f>SUM(F60:F69)</f>
        <v>0</v>
      </c>
      <c r="G70" s="996">
        <f>SUM(G60:G69)</f>
        <v>0</v>
      </c>
      <c r="H70" s="101">
        <f t="shared" ref="H70:M70" si="23">SUM(H60:H69)</f>
        <v>0</v>
      </c>
      <c r="I70" s="117">
        <f t="shared" si="23"/>
        <v>0</v>
      </c>
      <c r="J70" s="112">
        <f t="shared" si="23"/>
        <v>0</v>
      </c>
      <c r="K70" s="114">
        <f t="shared" si="23"/>
        <v>0</v>
      </c>
      <c r="L70" s="117">
        <f t="shared" si="23"/>
        <v>0</v>
      </c>
      <c r="M70" s="112">
        <f t="shared" si="23"/>
        <v>0</v>
      </c>
      <c r="N70" s="101">
        <f>SUM(N60:N69)</f>
        <v>0</v>
      </c>
      <c r="O70" s="102"/>
      <c r="P70" s="238"/>
      <c r="Q70" s="238"/>
      <c r="R70" s="238"/>
      <c r="S70" s="238"/>
      <c r="T70" s="89"/>
      <c r="U70" s="238"/>
      <c r="V70" s="89"/>
    </row>
    <row r="71" spans="1:22" x14ac:dyDescent="0.25">
      <c r="A71" s="1798" t="s">
        <v>237</v>
      </c>
      <c r="B71" s="1798"/>
      <c r="C71" s="1798"/>
      <c r="D71" s="1799"/>
      <c r="E71" s="1800"/>
      <c r="F71" s="151">
        <f>SUMPRODUCT(F60:F69,$E60:$E69)</f>
        <v>0</v>
      </c>
      <c r="G71" s="151">
        <f>SUMPRODUCT(G60:G69,$E60:$E69)</f>
        <v>0</v>
      </c>
      <c r="H71" s="151">
        <f t="shared" ref="H71:M71" si="24">SUMPRODUCT(H60:H69,$E60:$E69)</f>
        <v>0</v>
      </c>
      <c r="I71" s="152">
        <f t="shared" si="24"/>
        <v>0</v>
      </c>
      <c r="J71" s="153">
        <f t="shared" si="24"/>
        <v>0</v>
      </c>
      <c r="K71" s="154">
        <f t="shared" si="24"/>
        <v>0</v>
      </c>
      <c r="L71" s="152">
        <f t="shared" si="24"/>
        <v>0</v>
      </c>
      <c r="M71" s="153">
        <f t="shared" si="24"/>
        <v>0</v>
      </c>
      <c r="O71" s="1851">
        <f>ROUND(SUM(O60:O69),0)</f>
        <v>0</v>
      </c>
      <c r="P71" s="238"/>
      <c r="Q71" s="238"/>
      <c r="R71" s="238"/>
      <c r="S71" s="238"/>
      <c r="T71" s="89"/>
      <c r="U71" s="89"/>
      <c r="V71" s="89"/>
    </row>
    <row r="72" spans="1:22" ht="15" customHeight="1" x14ac:dyDescent="0.25">
      <c r="A72" s="1810" t="s">
        <v>239</v>
      </c>
      <c r="B72" s="1810"/>
      <c r="C72" s="1810"/>
      <c r="D72" s="1810"/>
      <c r="E72" s="1810"/>
      <c r="F72" s="1789">
        <f>F71+G71</f>
        <v>0</v>
      </c>
      <c r="G72" s="1791"/>
      <c r="H72" s="1805">
        <f>H71+I71+J71</f>
        <v>0</v>
      </c>
      <c r="I72" s="1806"/>
      <c r="J72" s="1807"/>
      <c r="K72" s="1805">
        <f>K71+L71+M71</f>
        <v>0</v>
      </c>
      <c r="L72" s="1806"/>
      <c r="M72" s="1807"/>
      <c r="O72" s="1852"/>
      <c r="Q72" s="238"/>
      <c r="R72" s="238"/>
      <c r="S72" s="238"/>
      <c r="T72" s="238"/>
      <c r="U72" s="238"/>
      <c r="V72" s="89"/>
    </row>
    <row r="73" spans="1:22" x14ac:dyDescent="0.25">
      <c r="A73" s="103"/>
      <c r="B73" s="103"/>
      <c r="C73" s="103"/>
      <c r="D73" s="103"/>
      <c r="E73" s="103"/>
      <c r="F73" s="103"/>
      <c r="G73" s="993"/>
      <c r="H73" s="103"/>
      <c r="I73" s="103"/>
      <c r="J73" s="103"/>
      <c r="K73" s="103"/>
      <c r="L73" s="337"/>
      <c r="M73" s="103"/>
      <c r="N73" s="103"/>
      <c r="O73" s="103"/>
      <c r="P73" s="103"/>
      <c r="R73" s="88"/>
      <c r="S73" s="88"/>
      <c r="T73" s="89"/>
      <c r="U73" s="89"/>
      <c r="V73" s="89"/>
    </row>
    <row r="74" spans="1:22" x14ac:dyDescent="0.25">
      <c r="A74" s="697" t="s">
        <v>336</v>
      </c>
      <c r="D74" s="1792" t="s">
        <v>373</v>
      </c>
      <c r="E74" s="1793"/>
      <c r="F74" s="1793"/>
      <c r="G74" s="1793"/>
      <c r="H74" s="1793"/>
      <c r="I74" s="1793"/>
      <c r="J74" s="1793"/>
      <c r="K74" s="1793"/>
      <c r="L74" s="1793"/>
      <c r="M74" s="1793"/>
      <c r="N74" s="1794"/>
      <c r="O74" s="121"/>
      <c r="Q74" s="64"/>
      <c r="S74" s="89"/>
      <c r="V74" s="89"/>
    </row>
    <row r="75" spans="1:22" ht="15" customHeight="1" x14ac:dyDescent="0.25">
      <c r="A75" s="1860" t="s">
        <v>81</v>
      </c>
      <c r="B75" s="1860" t="s">
        <v>80</v>
      </c>
      <c r="C75" s="1860"/>
      <c r="D75" s="1808" t="s">
        <v>339</v>
      </c>
      <c r="E75" s="1809" t="s">
        <v>88</v>
      </c>
      <c r="F75" s="1795" t="s">
        <v>87</v>
      </c>
      <c r="G75" s="1796"/>
      <c r="H75" s="1796"/>
      <c r="I75" s="1796"/>
      <c r="J75" s="1796"/>
      <c r="K75" s="1796"/>
      <c r="L75" s="1796"/>
      <c r="M75" s="1797"/>
      <c r="N75" s="1815" t="s">
        <v>146</v>
      </c>
      <c r="R75" s="89"/>
      <c r="S75" s="89"/>
      <c r="T75" s="89"/>
      <c r="U75" s="89"/>
      <c r="V75" s="89"/>
    </row>
    <row r="76" spans="1:22" ht="22.5" x14ac:dyDescent="0.25">
      <c r="A76" s="1860"/>
      <c r="B76" s="1860"/>
      <c r="C76" s="1860"/>
      <c r="D76" s="1808"/>
      <c r="E76" s="1871"/>
      <c r="F76" s="1786" t="s">
        <v>85</v>
      </c>
      <c r="G76" s="1788"/>
      <c r="H76" s="145" t="s">
        <v>115</v>
      </c>
      <c r="I76" s="1786" t="s">
        <v>82</v>
      </c>
      <c r="J76" s="1787"/>
      <c r="K76" s="1787"/>
      <c r="L76" s="1788"/>
      <c r="M76" s="1828" t="s">
        <v>68</v>
      </c>
      <c r="N76" s="1815"/>
      <c r="R76" s="89"/>
      <c r="S76" s="89"/>
      <c r="V76" s="89"/>
    </row>
    <row r="77" spans="1:22" ht="45" x14ac:dyDescent="0.25">
      <c r="A77" s="1860"/>
      <c r="B77" s="1860"/>
      <c r="C77" s="1860"/>
      <c r="D77" s="1809"/>
      <c r="E77" s="1871"/>
      <c r="F77" s="126" t="s">
        <v>77</v>
      </c>
      <c r="G77" s="124" t="s">
        <v>392</v>
      </c>
      <c r="H77" s="87" t="s">
        <v>78</v>
      </c>
      <c r="I77" s="128" t="s">
        <v>83</v>
      </c>
      <c r="J77" s="116" t="s">
        <v>84</v>
      </c>
      <c r="K77" s="116" t="s">
        <v>116</v>
      </c>
      <c r="L77" s="86" t="s">
        <v>79</v>
      </c>
      <c r="M77" s="1857"/>
      <c r="N77" s="1816"/>
      <c r="R77" s="89"/>
      <c r="S77" s="89"/>
      <c r="V77" s="89"/>
    </row>
    <row r="78" spans="1:22" x14ac:dyDescent="0.25">
      <c r="A78" s="700"/>
      <c r="B78" s="1801"/>
      <c r="C78" s="1802"/>
      <c r="D78" s="684"/>
      <c r="E78" s="684"/>
      <c r="F78" s="701"/>
      <c r="G78" s="687"/>
      <c r="H78" s="684"/>
      <c r="I78" s="685"/>
      <c r="J78" s="686"/>
      <c r="K78" s="686"/>
      <c r="L78" s="687"/>
      <c r="M78" s="108" t="str">
        <f>IF(SUM(F78:L78)=0,"",SUM(F78:L78))</f>
        <v/>
      </c>
      <c r="N78" s="695" t="str">
        <f>IF(SUM(F78:L78)=0,"",ROUNDUP((E78*M78),0))</f>
        <v/>
      </c>
      <c r="R78" s="89"/>
      <c r="S78" s="89"/>
      <c r="T78" s="89"/>
      <c r="U78" s="89"/>
      <c r="V78" s="89"/>
    </row>
    <row r="79" spans="1:22" ht="11.1" customHeight="1" x14ac:dyDescent="0.25">
      <c r="A79" s="1263"/>
      <c r="B79" s="1803"/>
      <c r="C79" s="1804"/>
      <c r="D79" s="702"/>
      <c r="E79" s="702"/>
      <c r="F79" s="703"/>
      <c r="G79" s="704"/>
      <c r="H79" s="702"/>
      <c r="I79" s="705"/>
      <c r="J79" s="706"/>
      <c r="K79" s="706"/>
      <c r="L79" s="704"/>
      <c r="M79" s="109" t="str">
        <f t="shared" ref="M79:M87" si="25">IF(SUM(F79:L79)=0,"",SUM(F79:L79))</f>
        <v/>
      </c>
      <c r="N79" s="698" t="str">
        <f t="shared" ref="N79:N87" si="26">IF(SUM(F79:L79)=0,"",ROUNDUP((E79*M79),0))</f>
        <v/>
      </c>
      <c r="R79" s="89"/>
      <c r="S79" s="89"/>
      <c r="T79" s="89"/>
      <c r="U79" s="89"/>
      <c r="V79" s="89"/>
    </row>
    <row r="80" spans="1:22" ht="11.1" customHeight="1" x14ac:dyDescent="0.25">
      <c r="A80" s="1263"/>
      <c r="B80" s="1803"/>
      <c r="C80" s="1804"/>
      <c r="D80" s="702"/>
      <c r="E80" s="702"/>
      <c r="F80" s="703"/>
      <c r="G80" s="704"/>
      <c r="H80" s="702"/>
      <c r="I80" s="705"/>
      <c r="J80" s="706"/>
      <c r="K80" s="706"/>
      <c r="L80" s="704"/>
      <c r="M80" s="109" t="str">
        <f t="shared" si="25"/>
        <v/>
      </c>
      <c r="N80" s="698" t="str">
        <f t="shared" si="26"/>
        <v/>
      </c>
      <c r="R80" s="89"/>
      <c r="S80" s="89"/>
      <c r="T80" s="89"/>
      <c r="U80" s="89"/>
      <c r="V80" s="89"/>
    </row>
    <row r="81" spans="1:22" ht="11.1" customHeight="1" x14ac:dyDescent="0.25">
      <c r="A81" s="1263"/>
      <c r="B81" s="1803"/>
      <c r="C81" s="1804"/>
      <c r="D81" s="702"/>
      <c r="E81" s="702"/>
      <c r="F81" s="703"/>
      <c r="G81" s="704"/>
      <c r="H81" s="702"/>
      <c r="I81" s="705"/>
      <c r="J81" s="706"/>
      <c r="K81" s="706"/>
      <c r="L81" s="704"/>
      <c r="M81" s="109" t="str">
        <f t="shared" si="25"/>
        <v/>
      </c>
      <c r="N81" s="698" t="str">
        <f t="shared" si="26"/>
        <v/>
      </c>
      <c r="R81" s="89"/>
      <c r="S81" s="89"/>
      <c r="T81" s="89"/>
      <c r="U81" s="89"/>
      <c r="V81" s="89"/>
    </row>
    <row r="82" spans="1:22" ht="11.1" customHeight="1" x14ac:dyDescent="0.25">
      <c r="A82" s="1263"/>
      <c r="B82" s="1803"/>
      <c r="C82" s="1804"/>
      <c r="D82" s="702"/>
      <c r="E82" s="702"/>
      <c r="F82" s="703"/>
      <c r="G82" s="704"/>
      <c r="H82" s="702"/>
      <c r="I82" s="705"/>
      <c r="J82" s="706"/>
      <c r="K82" s="706"/>
      <c r="L82" s="704"/>
      <c r="M82" s="109" t="str">
        <f t="shared" si="25"/>
        <v/>
      </c>
      <c r="N82" s="698" t="str">
        <f t="shared" si="26"/>
        <v/>
      </c>
      <c r="R82" s="89"/>
      <c r="S82" s="89"/>
      <c r="T82" s="89"/>
      <c r="U82" s="89"/>
      <c r="V82" s="89"/>
    </row>
    <row r="83" spans="1:22" ht="11.1" hidden="1" customHeight="1" x14ac:dyDescent="0.25">
      <c r="A83" s="1263"/>
      <c r="B83" s="1803"/>
      <c r="C83" s="1804"/>
      <c r="D83" s="702"/>
      <c r="E83" s="702"/>
      <c r="F83" s="703"/>
      <c r="G83" s="704"/>
      <c r="H83" s="702"/>
      <c r="I83" s="705"/>
      <c r="J83" s="706"/>
      <c r="K83" s="706"/>
      <c r="L83" s="704"/>
      <c r="M83" s="109" t="str">
        <f t="shared" si="25"/>
        <v/>
      </c>
      <c r="N83" s="698" t="str">
        <f t="shared" si="26"/>
        <v/>
      </c>
      <c r="R83" s="89"/>
      <c r="S83" s="89"/>
      <c r="T83" s="89"/>
      <c r="U83" s="89"/>
      <c r="V83" s="89"/>
    </row>
    <row r="84" spans="1:22" ht="11.1" hidden="1" customHeight="1" x14ac:dyDescent="0.25">
      <c r="A84" s="1263"/>
      <c r="B84" s="1803"/>
      <c r="C84" s="1804"/>
      <c r="D84" s="702"/>
      <c r="E84" s="702"/>
      <c r="F84" s="703"/>
      <c r="G84" s="704"/>
      <c r="H84" s="702"/>
      <c r="I84" s="705"/>
      <c r="J84" s="706"/>
      <c r="K84" s="706"/>
      <c r="L84" s="704"/>
      <c r="M84" s="109" t="str">
        <f t="shared" si="25"/>
        <v/>
      </c>
      <c r="N84" s="698" t="str">
        <f t="shared" si="26"/>
        <v/>
      </c>
      <c r="R84" s="89"/>
      <c r="S84" s="89"/>
      <c r="T84" s="89"/>
      <c r="U84" s="89"/>
      <c r="V84" s="89"/>
    </row>
    <row r="85" spans="1:22" ht="11.1" hidden="1" customHeight="1" x14ac:dyDescent="0.25">
      <c r="A85" s="1263"/>
      <c r="B85" s="1803"/>
      <c r="C85" s="1804"/>
      <c r="D85" s="702"/>
      <c r="E85" s="702"/>
      <c r="F85" s="703"/>
      <c r="G85" s="704"/>
      <c r="H85" s="702"/>
      <c r="I85" s="705"/>
      <c r="J85" s="706"/>
      <c r="K85" s="706"/>
      <c r="L85" s="704"/>
      <c r="M85" s="109" t="str">
        <f t="shared" si="25"/>
        <v/>
      </c>
      <c r="N85" s="698" t="str">
        <f t="shared" si="26"/>
        <v/>
      </c>
      <c r="R85" s="89"/>
      <c r="S85" s="89"/>
      <c r="T85" s="89"/>
      <c r="U85" s="89"/>
      <c r="V85" s="89"/>
    </row>
    <row r="86" spans="1:22" ht="11.1" hidden="1" customHeight="1" x14ac:dyDescent="0.25">
      <c r="A86" s="1263"/>
      <c r="B86" s="1803"/>
      <c r="C86" s="1804"/>
      <c r="D86" s="702"/>
      <c r="E86" s="702"/>
      <c r="F86" s="703"/>
      <c r="G86" s="704"/>
      <c r="H86" s="702"/>
      <c r="I86" s="705"/>
      <c r="J86" s="706"/>
      <c r="K86" s="706"/>
      <c r="L86" s="704"/>
      <c r="M86" s="109" t="str">
        <f t="shared" si="25"/>
        <v/>
      </c>
      <c r="N86" s="698" t="str">
        <f t="shared" si="26"/>
        <v/>
      </c>
      <c r="R86" s="89"/>
      <c r="S86" s="89"/>
      <c r="T86" s="89"/>
      <c r="U86" s="89"/>
      <c r="V86" s="89"/>
    </row>
    <row r="87" spans="1:22" ht="11.1" hidden="1" customHeight="1" x14ac:dyDescent="0.25">
      <c r="A87" s="1263"/>
      <c r="B87" s="1858"/>
      <c r="C87" s="1859"/>
      <c r="D87" s="702"/>
      <c r="E87" s="702"/>
      <c r="F87" s="703"/>
      <c r="G87" s="704"/>
      <c r="H87" s="702"/>
      <c r="I87" s="705"/>
      <c r="J87" s="706"/>
      <c r="K87" s="706"/>
      <c r="L87" s="704"/>
      <c r="M87" s="109" t="str">
        <f t="shared" si="25"/>
        <v/>
      </c>
      <c r="N87" s="698" t="str">
        <f t="shared" si="26"/>
        <v/>
      </c>
      <c r="R87" s="89"/>
      <c r="S87" s="89"/>
      <c r="T87" s="89"/>
      <c r="U87" s="89"/>
      <c r="V87" s="89"/>
    </row>
    <row r="88" spans="1:22" x14ac:dyDescent="0.25">
      <c r="A88" s="1812" t="s">
        <v>96</v>
      </c>
      <c r="B88" s="1812"/>
      <c r="C88" s="1812"/>
      <c r="D88" s="1813"/>
      <c r="E88" s="1813"/>
      <c r="F88" s="127">
        <f t="shared" ref="F88:M88" si="27">SUM(F78:F87)</f>
        <v>0</v>
      </c>
      <c r="G88" s="125">
        <f t="shared" si="27"/>
        <v>0</v>
      </c>
      <c r="H88" s="117">
        <f t="shared" si="27"/>
        <v>0</v>
      </c>
      <c r="I88" s="125">
        <f t="shared" si="27"/>
        <v>0</v>
      </c>
      <c r="J88" s="117">
        <f t="shared" si="27"/>
        <v>0</v>
      </c>
      <c r="K88" s="117">
        <f t="shared" si="27"/>
        <v>0</v>
      </c>
      <c r="L88" s="112">
        <f t="shared" si="27"/>
        <v>0</v>
      </c>
      <c r="M88" s="101">
        <f t="shared" si="27"/>
        <v>0</v>
      </c>
      <c r="N88" s="102"/>
      <c r="O88" s="88"/>
      <c r="Q88" s="88"/>
      <c r="R88" s="88"/>
      <c r="S88" s="89"/>
      <c r="T88" s="89"/>
      <c r="U88" s="89"/>
      <c r="V88" s="89"/>
    </row>
    <row r="89" spans="1:22" x14ac:dyDescent="0.25">
      <c r="A89" s="1798" t="s">
        <v>95</v>
      </c>
      <c r="B89" s="1798"/>
      <c r="C89" s="1798"/>
      <c r="D89" s="1799"/>
      <c r="E89" s="1799"/>
      <c r="F89" s="156">
        <f t="shared" ref="F89:L89" si="28">SUMPRODUCT(F78:F87,$E78:$E87)</f>
        <v>0</v>
      </c>
      <c r="G89" s="157">
        <f t="shared" si="28"/>
        <v>0</v>
      </c>
      <c r="H89" s="1869">
        <f t="shared" si="28"/>
        <v>0</v>
      </c>
      <c r="I89" s="157">
        <f t="shared" si="28"/>
        <v>0</v>
      </c>
      <c r="J89" s="152">
        <f t="shared" si="28"/>
        <v>0</v>
      </c>
      <c r="K89" s="152">
        <f t="shared" si="28"/>
        <v>0</v>
      </c>
      <c r="L89" s="153">
        <f t="shared" si="28"/>
        <v>0</v>
      </c>
      <c r="N89" s="1851">
        <f>ROUND(SUM(N78:N87),0)</f>
        <v>0</v>
      </c>
      <c r="O89" s="88"/>
      <c r="Q89" s="88"/>
      <c r="R89" s="89"/>
      <c r="S89" s="89"/>
      <c r="T89" s="89"/>
      <c r="U89" s="89"/>
      <c r="V89" s="89"/>
    </row>
    <row r="90" spans="1:22" ht="15" customHeight="1" x14ac:dyDescent="0.25">
      <c r="A90" s="1810" t="s">
        <v>240</v>
      </c>
      <c r="B90" s="1810"/>
      <c r="C90" s="1810"/>
      <c r="D90" s="1810"/>
      <c r="E90" s="1810"/>
      <c r="F90" s="1805">
        <f>F89+G89</f>
        <v>0</v>
      </c>
      <c r="G90" s="1807"/>
      <c r="H90" s="1870"/>
      <c r="I90" s="1805">
        <f>I89+J89+K89+L89</f>
        <v>0</v>
      </c>
      <c r="J90" s="1806"/>
      <c r="K90" s="1806"/>
      <c r="L90" s="1807"/>
      <c r="N90" s="1852"/>
      <c r="P90" s="88"/>
      <c r="Q90" s="88"/>
      <c r="R90" s="88"/>
      <c r="S90" s="88"/>
      <c r="T90" s="88"/>
      <c r="U90" s="89"/>
      <c r="V90" s="89"/>
    </row>
    <row r="91" spans="1:22" ht="15.75" thickBot="1" x14ac:dyDescent="0.3">
      <c r="G91" s="89"/>
      <c r="Q91" s="64"/>
      <c r="V91" s="89"/>
    </row>
    <row r="92" spans="1:22" ht="15" customHeight="1" x14ac:dyDescent="0.25">
      <c r="A92" s="365" t="s">
        <v>232</v>
      </c>
      <c r="B92" s="93"/>
      <c r="F92" s="1786" t="s">
        <v>85</v>
      </c>
      <c r="G92" s="1787"/>
      <c r="H92" s="1788"/>
      <c r="I92" s="1868" t="s">
        <v>114</v>
      </c>
      <c r="J92" s="1868"/>
      <c r="K92" s="1868"/>
      <c r="L92" s="1868"/>
      <c r="N92" s="1855">
        <f>O71+N89</f>
        <v>0</v>
      </c>
      <c r="P92" s="88"/>
      <c r="Q92" s="88"/>
      <c r="R92" s="88"/>
      <c r="S92" s="88"/>
      <c r="T92" s="88"/>
      <c r="U92" s="89"/>
      <c r="V92" s="89"/>
    </row>
    <row r="93" spans="1:22" ht="45.75" thickBot="1" x14ac:dyDescent="0.3">
      <c r="A93" s="131" t="s">
        <v>90</v>
      </c>
      <c r="B93" s="93"/>
      <c r="F93" s="129" t="s">
        <v>86</v>
      </c>
      <c r="G93" s="120" t="s">
        <v>357</v>
      </c>
      <c r="H93" s="124" t="s">
        <v>89</v>
      </c>
      <c r="I93" s="129" t="s">
        <v>71</v>
      </c>
      <c r="J93" s="116" t="s">
        <v>72</v>
      </c>
      <c r="K93" s="116" t="s">
        <v>73</v>
      </c>
      <c r="L93" s="524" t="s">
        <v>78</v>
      </c>
      <c r="N93" s="1856"/>
      <c r="P93" s="88"/>
      <c r="Q93" s="88"/>
      <c r="R93" s="88"/>
      <c r="S93" s="88"/>
      <c r="T93" s="88"/>
      <c r="U93" s="89"/>
      <c r="V93" s="89"/>
    </row>
    <row r="94" spans="1:22" ht="15" customHeight="1" x14ac:dyDescent="0.25">
      <c r="A94" s="130"/>
      <c r="E94" s="103" t="s">
        <v>228</v>
      </c>
      <c r="F94" s="151">
        <f>F71</f>
        <v>0</v>
      </c>
      <c r="G94" s="152">
        <f>F89</f>
        <v>0</v>
      </c>
      <c r="H94" s="153">
        <f>G71+G89</f>
        <v>0</v>
      </c>
      <c r="I94" s="151">
        <f>H71</f>
        <v>0</v>
      </c>
      <c r="J94" s="152">
        <f>I71</f>
        <v>0</v>
      </c>
      <c r="K94" s="152">
        <f>J71</f>
        <v>0</v>
      </c>
      <c r="L94" s="153">
        <f>H89</f>
        <v>0</v>
      </c>
      <c r="P94" s="88"/>
      <c r="Q94" s="88"/>
      <c r="R94" s="88"/>
      <c r="S94" s="88"/>
      <c r="T94" s="88"/>
      <c r="U94" s="89"/>
      <c r="V94" s="89"/>
    </row>
    <row r="95" spans="1:22" ht="15" customHeight="1" x14ac:dyDescent="0.25">
      <c r="A95" s="130"/>
      <c r="E95" s="103" t="s">
        <v>241</v>
      </c>
      <c r="F95" s="1789">
        <f>F94+G94+H94</f>
        <v>0</v>
      </c>
      <c r="G95" s="1790"/>
      <c r="H95" s="1791"/>
      <c r="I95" s="1854">
        <f>I94+J94+K94+L94</f>
        <v>0</v>
      </c>
      <c r="J95" s="1854"/>
      <c r="K95" s="1854"/>
      <c r="L95" s="1854"/>
      <c r="O95" s="1861" t="s">
        <v>355</v>
      </c>
      <c r="P95" s="88"/>
      <c r="Q95" s="88"/>
      <c r="R95" s="88"/>
      <c r="S95" s="88"/>
      <c r="T95" s="88"/>
      <c r="U95" s="89"/>
      <c r="V95" s="89"/>
    </row>
    <row r="96" spans="1:22" x14ac:dyDescent="0.25">
      <c r="G96" s="89"/>
      <c r="I96" s="1827" t="s">
        <v>82</v>
      </c>
      <c r="J96" s="1827"/>
      <c r="K96" s="1827"/>
      <c r="L96" s="1827"/>
      <c r="O96" s="1861"/>
      <c r="Q96" s="64"/>
      <c r="V96" s="89"/>
    </row>
    <row r="97" spans="7:22" ht="34.5" thickBot="1" x14ac:dyDescent="0.3">
      <c r="G97" s="89"/>
      <c r="I97" s="128" t="s">
        <v>83</v>
      </c>
      <c r="J97" s="116" t="s">
        <v>84</v>
      </c>
      <c r="K97" s="116" t="s">
        <v>116</v>
      </c>
      <c r="L97" s="86" t="s">
        <v>356</v>
      </c>
      <c r="O97" s="1861"/>
      <c r="Q97" s="64"/>
      <c r="V97" s="89"/>
    </row>
    <row r="98" spans="7:22" x14ac:dyDescent="0.25">
      <c r="G98" s="89"/>
      <c r="H98" s="523" t="s">
        <v>228</v>
      </c>
      <c r="I98" s="151">
        <f>K71+I89</f>
        <v>0</v>
      </c>
      <c r="J98" s="152">
        <f>L71+J89</f>
        <v>0</v>
      </c>
      <c r="K98" s="152">
        <f>M71+K89</f>
        <v>0</v>
      </c>
      <c r="L98" s="158">
        <f>L89</f>
        <v>0</v>
      </c>
      <c r="O98" s="1862">
        <f>N49+N92</f>
        <v>0</v>
      </c>
      <c r="Q98" s="64"/>
      <c r="V98" s="89"/>
    </row>
    <row r="99" spans="7:22" ht="15.75" thickBot="1" x14ac:dyDescent="0.3">
      <c r="G99" s="89"/>
      <c r="H99" s="523" t="s">
        <v>241</v>
      </c>
      <c r="I99" s="1854">
        <f>I98+K98+J98+L98</f>
        <v>0</v>
      </c>
      <c r="J99" s="1854"/>
      <c r="K99" s="1854"/>
      <c r="L99" s="1867"/>
      <c r="O99" s="1863"/>
      <c r="Q99" s="64"/>
      <c r="V99" s="89"/>
    </row>
  </sheetData>
  <sheetProtection algorithmName="SHA-512" hashValue="VkJ6LuGPJwVKz72Ig5ILnNE2xCNAP+D4i9AYwY2WmvaIhYTabrLPZj0CzAhzrxcdRy7psZp+4TLvnSAAYM+F5Q==" saltValue="rW0+xko/VGOGm6PEIFAxXw==" spinCount="100000" sheet="1" formatColumns="0" formatRows="0"/>
  <mergeCells count="152">
    <mergeCell ref="O95:O97"/>
    <mergeCell ref="O98:O99"/>
    <mergeCell ref="A5:B5"/>
    <mergeCell ref="C5:D5"/>
    <mergeCell ref="K5:L5"/>
    <mergeCell ref="F5:J5"/>
    <mergeCell ref="N3:O3"/>
    <mergeCell ref="B3:E3"/>
    <mergeCell ref="A60:B60"/>
    <mergeCell ref="A66:B66"/>
    <mergeCell ref="A67:B67"/>
    <mergeCell ref="I99:L99"/>
    <mergeCell ref="I96:L96"/>
    <mergeCell ref="I92:L92"/>
    <mergeCell ref="A90:E90"/>
    <mergeCell ref="A88:E88"/>
    <mergeCell ref="A89:E89"/>
    <mergeCell ref="B83:C83"/>
    <mergeCell ref="B85:C85"/>
    <mergeCell ref="I90:L90"/>
    <mergeCell ref="H89:H90"/>
    <mergeCell ref="A13:B13"/>
    <mergeCell ref="H25:J25"/>
    <mergeCell ref="E75:E77"/>
    <mergeCell ref="B80:C80"/>
    <mergeCell ref="B81:C81"/>
    <mergeCell ref="B82:C82"/>
    <mergeCell ref="I95:L95"/>
    <mergeCell ref="H46:J46"/>
    <mergeCell ref="K46:M46"/>
    <mergeCell ref="N92:N93"/>
    <mergeCell ref="N89:N90"/>
    <mergeCell ref="H50:J50"/>
    <mergeCell ref="M76:M77"/>
    <mergeCell ref="A56:B56"/>
    <mergeCell ref="B79:C79"/>
    <mergeCell ref="K50:M50"/>
    <mergeCell ref="A72:E72"/>
    <mergeCell ref="H72:J72"/>
    <mergeCell ref="K72:M72"/>
    <mergeCell ref="F57:N57"/>
    <mergeCell ref="H58:J58"/>
    <mergeCell ref="K58:M58"/>
    <mergeCell ref="N58:N59"/>
    <mergeCell ref="F90:G90"/>
    <mergeCell ref="B87:C87"/>
    <mergeCell ref="A75:A77"/>
    <mergeCell ref="B75:C77"/>
    <mergeCell ref="A57:B59"/>
    <mergeCell ref="C57:C59"/>
    <mergeCell ref="N2:O2"/>
    <mergeCell ref="O71:O72"/>
    <mergeCell ref="O57:O59"/>
    <mergeCell ref="F2:F3"/>
    <mergeCell ref="K3:M3"/>
    <mergeCell ref="G2:J3"/>
    <mergeCell ref="F28:N28"/>
    <mergeCell ref="N29:N30"/>
    <mergeCell ref="F29:G29"/>
    <mergeCell ref="F43:G43"/>
    <mergeCell ref="F50:G50"/>
    <mergeCell ref="N49:N50"/>
    <mergeCell ref="A38:B38"/>
    <mergeCell ref="A33:B33"/>
    <mergeCell ref="A34:B34"/>
    <mergeCell ref="A35:B35"/>
    <mergeCell ref="A14:B14"/>
    <mergeCell ref="A15:B15"/>
    <mergeCell ref="A16:B16"/>
    <mergeCell ref="A17:B17"/>
    <mergeCell ref="A19:B19"/>
    <mergeCell ref="A25:E25"/>
    <mergeCell ref="C27:O27"/>
    <mergeCell ref="D28:D30"/>
    <mergeCell ref="A21:B21"/>
    <mergeCell ref="A22:B22"/>
    <mergeCell ref="O28:O30"/>
    <mergeCell ref="H29:J29"/>
    <mergeCell ref="K29:M29"/>
    <mergeCell ref="K25:M25"/>
    <mergeCell ref="A18:B18"/>
    <mergeCell ref="A20:B20"/>
    <mergeCell ref="A28:B30"/>
    <mergeCell ref="O24:O25"/>
    <mergeCell ref="A23:E23"/>
    <mergeCell ref="A24:E24"/>
    <mergeCell ref="F25:G25"/>
    <mergeCell ref="E28:E30"/>
    <mergeCell ref="C28:C30"/>
    <mergeCell ref="A26:B27"/>
    <mergeCell ref="N26:P26"/>
    <mergeCell ref="A7:O7"/>
    <mergeCell ref="C10:C12"/>
    <mergeCell ref="O10:O12"/>
    <mergeCell ref="F10:N10"/>
    <mergeCell ref="H11:J11"/>
    <mergeCell ref="K11:M11"/>
    <mergeCell ref="N11:N12"/>
    <mergeCell ref="E10:E12"/>
    <mergeCell ref="C9:O9"/>
    <mergeCell ref="A8:B9"/>
    <mergeCell ref="F11:G11"/>
    <mergeCell ref="A10:B12"/>
    <mergeCell ref="D10:D12"/>
    <mergeCell ref="D75:D77"/>
    <mergeCell ref="A32:B32"/>
    <mergeCell ref="F46:G46"/>
    <mergeCell ref="F58:G58"/>
    <mergeCell ref="B84:C84"/>
    <mergeCell ref="B86:C86"/>
    <mergeCell ref="D57:D59"/>
    <mergeCell ref="E57:E59"/>
    <mergeCell ref="A50:E50"/>
    <mergeCell ref="A54:O54"/>
    <mergeCell ref="A41:E41"/>
    <mergeCell ref="A42:E42"/>
    <mergeCell ref="A48:E48"/>
    <mergeCell ref="A49:E49"/>
    <mergeCell ref="A43:E43"/>
    <mergeCell ref="N75:N77"/>
    <mergeCell ref="A69:B69"/>
    <mergeCell ref="O42:O43"/>
    <mergeCell ref="F72:G72"/>
    <mergeCell ref="A70:E70"/>
    <mergeCell ref="A39:B39"/>
    <mergeCell ref="A40:B40"/>
    <mergeCell ref="I76:L76"/>
    <mergeCell ref="C56:O56"/>
    <mergeCell ref="C2:E2"/>
    <mergeCell ref="A2:B2"/>
    <mergeCell ref="P10:P12"/>
    <mergeCell ref="P28:P30"/>
    <mergeCell ref="O45:P46"/>
    <mergeCell ref="O44:P44"/>
    <mergeCell ref="F92:H92"/>
    <mergeCell ref="F95:H95"/>
    <mergeCell ref="D74:N74"/>
    <mergeCell ref="F75:M75"/>
    <mergeCell ref="F76:G76"/>
    <mergeCell ref="A71:E71"/>
    <mergeCell ref="A31:B31"/>
    <mergeCell ref="A68:B68"/>
    <mergeCell ref="A61:B61"/>
    <mergeCell ref="A62:B62"/>
    <mergeCell ref="A63:B63"/>
    <mergeCell ref="A64:B64"/>
    <mergeCell ref="A65:B65"/>
    <mergeCell ref="A37:B37"/>
    <mergeCell ref="H43:J43"/>
    <mergeCell ref="K43:M43"/>
    <mergeCell ref="A36:B36"/>
    <mergeCell ref="B78:C78"/>
  </mergeCells>
  <conditionalFormatting sqref="K5:L5">
    <cfRule type="expression" dxfId="57" priority="10">
      <formula>ISBLANK($K$5)</formula>
    </cfRule>
  </conditionalFormatting>
  <conditionalFormatting sqref="C5:D5">
    <cfRule type="expression" dxfId="56" priority="9">
      <formula>ISBLANK($C$5)</formula>
    </cfRule>
  </conditionalFormatting>
  <conditionalFormatting sqref="D13:D22">
    <cfRule type="expression" dxfId="55" priority="8">
      <formula>$C13="O"</formula>
    </cfRule>
  </conditionalFormatting>
  <conditionalFormatting sqref="P13:P22">
    <cfRule type="expression" dxfId="54" priority="4">
      <formula>AND(ISNUMBER(O13),ISBLANK(P13))</formula>
    </cfRule>
  </conditionalFormatting>
  <conditionalFormatting sqref="P31:P40">
    <cfRule type="expression" dxfId="53" priority="1">
      <formula>AND(ISNUMBER(O31),ISBLANK(P31))</formula>
    </cfRule>
  </conditionalFormatting>
  <dataValidations count="1">
    <dataValidation type="list" allowBlank="1" showInputMessage="1" showErrorMessage="1" sqref="C13:C22 P13:P22 P31:P40" xr:uid="{92AAC43E-D89F-4D71-A698-557194B9B658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3" fitToHeight="0" orientation="landscape" r:id="rId1"/>
  <headerFooter>
    <oddFooter>&amp;L&amp;A&amp;C&amp;F&amp;R&amp;P/&amp;N</oddFooter>
  </headerFooter>
  <rowBreaks count="1" manualBreakCount="1">
    <brk id="52" max="13" man="1"/>
  </rowBreaks>
  <ignoredErrors>
    <ignoredError sqref="N13:N15 N31 N32:N40 N16:N22" formulaRange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2725226-E9C3-4326-B520-7959FE5E1310}">
            <xm:f>AND($N$92=BP_Annexe1A_Depenses!$L$72+BP_Annexe1A_Depenses!$K$72,$N$92=BP_Annexe1B_Recettes!$L$52)</xm:f>
            <x14:dxf>
              <fill>
                <patternFill>
                  <bgColor theme="8" tint="0.59996337778862885"/>
                </patternFill>
              </fill>
            </x14:dxf>
          </x14:cfRule>
          <xm:sqref>N92</xm:sqref>
        </x14:conditionalFormatting>
        <x14:conditionalFormatting xmlns:xm="http://schemas.microsoft.com/office/excel/2006/main">
          <x14:cfRule type="expression" priority="11" id="{69015D30-8E93-48CA-8298-31944DD00F92}">
            <xm:f>$O$24=BP_Annexe1A_Depenses!$I$72</xm:f>
            <x14:dxf>
              <fill>
                <patternFill>
                  <bgColor theme="8" tint="0.59996337778862885"/>
                </patternFill>
              </fill>
            </x14:dxf>
          </x14:cfRule>
          <xm:sqref>O24:O25</xm:sqref>
        </x14:conditionalFormatting>
        <x14:conditionalFormatting xmlns:xm="http://schemas.microsoft.com/office/excel/2006/main">
          <x14:cfRule type="expression" priority="12" id="{3F83728D-B7E1-4CC8-90B8-33C45F098A54}">
            <xm:f>$O$42=BP_Annexe1A_Depenses!$J$72</xm:f>
            <x14:dxf>
              <fill>
                <patternFill>
                  <bgColor theme="8" tint="0.59996337778862885"/>
                </patternFill>
              </fill>
            </x14:dxf>
          </x14:cfRule>
          <xm:sqref>O42:O43</xm:sqref>
        </x14:conditionalFormatting>
        <x14:conditionalFormatting xmlns:xm="http://schemas.microsoft.com/office/excel/2006/main">
          <x14:cfRule type="expression" priority="3" id="{F23B3603-F8B0-47EC-9D50-1B1CDA6DCB67}">
            <xm:f>$O$45=BP_Annexe1B_Recettes!$K$52</xm:f>
            <x14:dxf>
              <fill>
                <patternFill>
                  <bgColor theme="8" tint="0.59996337778862885"/>
                </patternFill>
              </fill>
            </x14:dxf>
          </x14:cfRule>
          <xm:sqref>O45:P46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8C5E-99A0-4CA1-8D5F-C79D2C172140}">
  <sheetPr codeName="Feuil7">
    <tabColor theme="8" tint="0.59999389629810485"/>
    <pageSetUpPr fitToPage="1"/>
  </sheetPr>
  <dimension ref="A1:V60"/>
  <sheetViews>
    <sheetView showGridLines="0" zoomScaleNormal="100" workbookViewId="0">
      <pane xSplit="1" ySplit="7" topLeftCell="B8" activePane="bottomRight" state="frozen"/>
      <selection activeCell="A24" sqref="A24:A26"/>
      <selection pane="topRight" activeCell="A24" sqref="A24:A26"/>
      <selection pane="bottomLeft" activeCell="A24" sqref="A24:A26"/>
      <selection pane="bottomRight" activeCell="C10" sqref="C10"/>
    </sheetView>
  </sheetViews>
  <sheetFormatPr baseColWidth="10" defaultColWidth="10.85546875" defaultRowHeight="15" outlineLevelRow="1" x14ac:dyDescent="0.25"/>
  <cols>
    <col min="1" max="1" width="12.5703125" style="20" customWidth="1"/>
    <col min="2" max="2" width="94.42578125" style="20" customWidth="1"/>
    <col min="3" max="5" width="11" style="20" customWidth="1"/>
    <col min="6" max="16384" width="10.85546875" style="20"/>
  </cols>
  <sheetData>
    <row r="1" spans="1:22" s="1" customFormat="1" ht="11.25" outlineLevel="1" x14ac:dyDescent="0.25">
      <c r="A1" s="484"/>
      <c r="B1" s="484"/>
      <c r="F1" s="484"/>
      <c r="G1" s="485"/>
      <c r="H1" s="484"/>
      <c r="I1" s="484"/>
      <c r="J1" s="484"/>
      <c r="K1" s="484"/>
      <c r="L1" s="484"/>
      <c r="N1" s="34"/>
      <c r="O1" s="34"/>
      <c r="P1" s="34"/>
      <c r="Q1" s="34"/>
      <c r="R1" s="34"/>
      <c r="S1" s="34"/>
      <c r="T1" s="34"/>
      <c r="U1" s="34"/>
      <c r="V1" s="34"/>
    </row>
    <row r="2" spans="1:22" s="1" customFormat="1" ht="22.5" x14ac:dyDescent="0.25">
      <c r="A2" s="1890" t="s">
        <v>315</v>
      </c>
      <c r="B2" s="1890"/>
      <c r="C2" s="538" t="s">
        <v>214</v>
      </c>
      <c r="D2" s="539" t="s">
        <v>215</v>
      </c>
      <c r="E2" s="792">
        <f>BP_Annexe1A_Depenses!$K$2</f>
        <v>45608</v>
      </c>
      <c r="F2" s="792"/>
      <c r="J2" s="484"/>
    </row>
    <row r="3" spans="1:22" s="1" customFormat="1" ht="21" customHeight="1" x14ac:dyDescent="0.25">
      <c r="A3" s="1341" t="s">
        <v>498</v>
      </c>
      <c r="B3" s="1342">
        <f>BP_Annexe1A_Depenses!$D$3</f>
        <v>0</v>
      </c>
      <c r="C3" s="1881" t="s">
        <v>464</v>
      </c>
      <c r="D3" s="1881"/>
      <c r="E3" s="1872">
        <f>BP_Annexe1A_Depenses!$K$3</f>
        <v>0</v>
      </c>
      <c r="H3" s="793"/>
      <c r="J3" s="484"/>
    </row>
    <row r="4" spans="1:22" s="484" customFormat="1" ht="30" customHeight="1" x14ac:dyDescent="0.2">
      <c r="A4" s="1773" t="s">
        <v>497</v>
      </c>
      <c r="B4" s="1882">
        <f>BP_Annexe1A_Depenses!$D$4</f>
        <v>0</v>
      </c>
      <c r="C4" s="1881"/>
      <c r="D4" s="1881"/>
      <c r="E4" s="1873"/>
      <c r="N4" s="547"/>
      <c r="O4" s="547"/>
      <c r="P4" s="547"/>
      <c r="Q4" s="531"/>
      <c r="R4" s="548"/>
      <c r="S4" s="548"/>
      <c r="T4" s="548"/>
      <c r="U4" s="549"/>
      <c r="V4" s="550"/>
    </row>
    <row r="5" spans="1:22" x14ac:dyDescent="0.25">
      <c r="A5" s="1773"/>
      <c r="B5" s="1570"/>
      <c r="C5" s="1268"/>
      <c r="D5" s="1268"/>
      <c r="E5" s="1266"/>
    </row>
    <row r="6" spans="1:22" x14ac:dyDescent="0.25">
      <c r="A6" s="1880" t="s">
        <v>289</v>
      </c>
      <c r="B6" s="1880"/>
      <c r="C6" s="1879" t="s">
        <v>290</v>
      </c>
      <c r="D6" s="1879"/>
      <c r="E6" s="1879"/>
    </row>
    <row r="7" spans="1:22" ht="23.25" x14ac:dyDescent="0.25">
      <c r="A7" s="1880"/>
      <c r="B7" s="1880"/>
      <c r="C7" s="785" t="s">
        <v>282</v>
      </c>
      <c r="D7" s="785" t="s">
        <v>283</v>
      </c>
      <c r="E7" s="785" t="s">
        <v>284</v>
      </c>
    </row>
    <row r="8" spans="1:22" ht="25.5" x14ac:dyDescent="0.25">
      <c r="C8" s="787" t="s">
        <v>279</v>
      </c>
      <c r="D8" s="787" t="s">
        <v>281</v>
      </c>
      <c r="E8" s="787" t="s">
        <v>280</v>
      </c>
    </row>
    <row r="9" spans="1:22" ht="15.75" x14ac:dyDescent="0.25">
      <c r="A9" s="1876" t="s">
        <v>292</v>
      </c>
      <c r="B9" s="1876"/>
      <c r="C9" s="1876"/>
      <c r="D9" s="1876"/>
      <c r="E9" s="1876"/>
    </row>
    <row r="10" spans="1:22" x14ac:dyDescent="0.25">
      <c r="A10" s="1877" t="s">
        <v>301</v>
      </c>
      <c r="B10" s="1878"/>
      <c r="C10" s="786"/>
      <c r="D10" s="786"/>
      <c r="E10" s="786"/>
    </row>
    <row r="11" spans="1:22" x14ac:dyDescent="0.25">
      <c r="A11" s="1877" t="s">
        <v>288</v>
      </c>
      <c r="B11" s="1878"/>
      <c r="C11" s="786"/>
      <c r="D11" s="786"/>
      <c r="E11" s="786"/>
    </row>
    <row r="12" spans="1:22" x14ac:dyDescent="0.25">
      <c r="A12" s="1877" t="s">
        <v>293</v>
      </c>
      <c r="B12" s="1878"/>
      <c r="C12" s="794"/>
      <c r="D12" s="794"/>
      <c r="E12" s="794"/>
    </row>
    <row r="13" spans="1:22" ht="25.5" x14ac:dyDescent="0.25">
      <c r="A13" s="791" t="s">
        <v>291</v>
      </c>
      <c r="B13" s="1885"/>
      <c r="C13" s="1886"/>
      <c r="D13" s="1886"/>
      <c r="E13" s="1887"/>
    </row>
    <row r="15" spans="1:22" ht="15.75" x14ac:dyDescent="0.25">
      <c r="A15" s="1876" t="s">
        <v>295</v>
      </c>
      <c r="B15" s="1876"/>
      <c r="C15" s="1876"/>
      <c r="D15" s="1876"/>
      <c r="E15" s="1876"/>
      <c r="G15" s="1874"/>
      <c r="H15" s="1875"/>
    </row>
    <row r="16" spans="1:22" ht="28.5" customHeight="1" x14ac:dyDescent="0.25">
      <c r="A16" s="1877" t="s">
        <v>294</v>
      </c>
      <c r="B16" s="1878"/>
      <c r="C16" s="786"/>
      <c r="D16" s="786"/>
      <c r="E16" s="786"/>
    </row>
    <row r="17" spans="1:5" x14ac:dyDescent="0.25">
      <c r="A17" s="1877" t="s">
        <v>287</v>
      </c>
      <c r="B17" s="1878"/>
      <c r="C17" s="786"/>
      <c r="D17" s="786"/>
      <c r="E17" s="786"/>
    </row>
    <row r="18" spans="1:5" x14ac:dyDescent="0.25">
      <c r="A18" s="1877" t="s">
        <v>303</v>
      </c>
      <c r="B18" s="1878"/>
      <c r="C18" s="786"/>
      <c r="D18" s="786"/>
      <c r="E18" s="786"/>
    </row>
    <row r="19" spans="1:5" x14ac:dyDescent="0.25">
      <c r="A19" s="1877" t="s">
        <v>310</v>
      </c>
      <c r="B19" s="1878"/>
      <c r="C19" s="786"/>
      <c r="D19" s="786"/>
      <c r="E19" s="786"/>
    </row>
    <row r="20" spans="1:5" x14ac:dyDescent="0.25">
      <c r="A20" s="1877" t="s">
        <v>297</v>
      </c>
      <c r="B20" s="1878"/>
      <c r="C20" s="786"/>
      <c r="D20" s="786"/>
      <c r="E20" s="786"/>
    </row>
    <row r="21" spans="1:5" ht="25.5" x14ac:dyDescent="0.25">
      <c r="A21" s="791" t="s">
        <v>291</v>
      </c>
      <c r="B21" s="1885"/>
      <c r="C21" s="1886"/>
      <c r="D21" s="1886"/>
      <c r="E21" s="1887"/>
    </row>
    <row r="22" spans="1:5" x14ac:dyDescent="0.25">
      <c r="A22" s="789"/>
      <c r="B22" s="789"/>
    </row>
    <row r="23" spans="1:5" ht="15.75" x14ac:dyDescent="0.25">
      <c r="A23" s="1876" t="s">
        <v>286</v>
      </c>
      <c r="B23" s="1876"/>
      <c r="C23" s="1876"/>
      <c r="D23" s="1876"/>
      <c r="E23" s="1876"/>
    </row>
    <row r="24" spans="1:5" x14ac:dyDescent="0.25">
      <c r="A24" s="1891" t="s">
        <v>300</v>
      </c>
      <c r="B24" s="1892"/>
      <c r="C24" s="786"/>
      <c r="D24" s="786"/>
      <c r="E24" s="786"/>
    </row>
    <row r="25" spans="1:5" x14ac:dyDescent="0.25">
      <c r="A25" s="1877" t="s">
        <v>296</v>
      </c>
      <c r="B25" s="1878"/>
      <c r="C25" s="786"/>
      <c r="D25" s="786"/>
      <c r="E25" s="786"/>
    </row>
    <row r="26" spans="1:5" x14ac:dyDescent="0.25">
      <c r="A26" s="1877" t="s">
        <v>298</v>
      </c>
      <c r="B26" s="1878"/>
      <c r="C26" s="786"/>
      <c r="D26" s="786"/>
      <c r="E26" s="786"/>
    </row>
    <row r="27" spans="1:5" ht="28.5" customHeight="1" x14ac:dyDescent="0.25">
      <c r="A27" s="1877" t="s">
        <v>320</v>
      </c>
      <c r="B27" s="1878"/>
      <c r="C27" s="786"/>
      <c r="D27" s="786"/>
      <c r="E27" s="786"/>
    </row>
    <row r="28" spans="1:5" x14ac:dyDescent="0.25">
      <c r="A28" s="1877" t="s">
        <v>321</v>
      </c>
      <c r="B28" s="1878"/>
      <c r="C28" s="786"/>
      <c r="D28" s="786"/>
      <c r="E28" s="786"/>
    </row>
    <row r="29" spans="1:5" ht="25.5" x14ac:dyDescent="0.25">
      <c r="A29" s="791" t="s">
        <v>291</v>
      </c>
      <c r="B29" s="1885"/>
      <c r="C29" s="1886"/>
      <c r="D29" s="1886"/>
      <c r="E29" s="1887"/>
    </row>
    <row r="30" spans="1:5" x14ac:dyDescent="0.25">
      <c r="A30" s="789"/>
      <c r="B30" s="789"/>
    </row>
    <row r="31" spans="1:5" ht="15.75" x14ac:dyDescent="0.25">
      <c r="A31" s="1876" t="s">
        <v>285</v>
      </c>
      <c r="B31" s="1876"/>
      <c r="C31" s="1876"/>
      <c r="D31" s="1876"/>
      <c r="E31" s="1876"/>
    </row>
    <row r="32" spans="1:5" ht="29.1" customHeight="1" x14ac:dyDescent="0.25">
      <c r="A32" s="1891" t="s">
        <v>306</v>
      </c>
      <c r="B32" s="1892"/>
      <c r="C32" s="786"/>
      <c r="D32" s="786"/>
      <c r="E32" s="786"/>
    </row>
    <row r="33" spans="1:5" ht="24.95" customHeight="1" x14ac:dyDescent="0.25">
      <c r="A33" s="1891" t="s">
        <v>319</v>
      </c>
      <c r="B33" s="1892"/>
      <c r="C33" s="786"/>
      <c r="D33" s="786"/>
      <c r="E33" s="786"/>
    </row>
    <row r="34" spans="1:5" x14ac:dyDescent="0.25">
      <c r="A34" s="1877" t="s">
        <v>309</v>
      </c>
      <c r="B34" s="1878"/>
      <c r="C34" s="786"/>
      <c r="D34" s="786"/>
      <c r="E34" s="786"/>
    </row>
    <row r="35" spans="1:5" x14ac:dyDescent="0.25">
      <c r="A35" s="1891" t="s">
        <v>299</v>
      </c>
      <c r="B35" s="1892"/>
      <c r="C35" s="786"/>
      <c r="D35" s="786"/>
      <c r="E35" s="786"/>
    </row>
    <row r="36" spans="1:5" x14ac:dyDescent="0.25">
      <c r="A36" s="1883" t="s">
        <v>318</v>
      </c>
      <c r="B36" s="1884"/>
      <c r="C36" s="786"/>
      <c r="D36" s="786"/>
      <c r="E36" s="786"/>
    </row>
    <row r="37" spans="1:5" x14ac:dyDescent="0.25">
      <c r="A37" s="1883" t="s">
        <v>386</v>
      </c>
      <c r="B37" s="1884"/>
      <c r="C37" s="786"/>
      <c r="D37" s="786"/>
      <c r="E37" s="786"/>
    </row>
    <row r="38" spans="1:5" x14ac:dyDescent="0.25">
      <c r="A38" s="1891" t="s">
        <v>317</v>
      </c>
      <c r="B38" s="1892"/>
      <c r="C38" s="786"/>
      <c r="D38" s="786"/>
      <c r="E38" s="786"/>
    </row>
    <row r="39" spans="1:5" x14ac:dyDescent="0.25">
      <c r="A39" s="1877" t="s">
        <v>316</v>
      </c>
      <c r="B39" s="1878"/>
      <c r="C39" s="786"/>
      <c r="D39" s="786"/>
      <c r="E39" s="786"/>
    </row>
    <row r="40" spans="1:5" ht="25.5" x14ac:dyDescent="0.25">
      <c r="A40" s="791" t="s">
        <v>291</v>
      </c>
      <c r="B40" s="1885"/>
      <c r="C40" s="1886"/>
      <c r="D40" s="1886"/>
      <c r="E40" s="1887"/>
    </row>
    <row r="41" spans="1:5" x14ac:dyDescent="0.25">
      <c r="A41" s="789"/>
      <c r="B41" s="789"/>
    </row>
    <row r="42" spans="1:5" ht="15.75" x14ac:dyDescent="0.25">
      <c r="A42" s="1876" t="s">
        <v>305</v>
      </c>
      <c r="B42" s="1876"/>
      <c r="C42" s="1876"/>
      <c r="D42" s="1876"/>
      <c r="E42" s="1876"/>
    </row>
    <row r="43" spans="1:5" x14ac:dyDescent="0.25">
      <c r="A43" s="1877" t="s">
        <v>325</v>
      </c>
      <c r="B43" s="1878"/>
      <c r="C43" s="786"/>
      <c r="D43" s="786"/>
      <c r="E43" s="786"/>
    </row>
    <row r="44" spans="1:5" x14ac:dyDescent="0.25">
      <c r="A44" s="1877" t="s">
        <v>324</v>
      </c>
      <c r="B44" s="1878"/>
      <c r="C44" s="786"/>
      <c r="D44" s="786"/>
      <c r="E44" s="786"/>
    </row>
    <row r="45" spans="1:5" ht="29.1" customHeight="1" x14ac:dyDescent="0.25">
      <c r="A45" s="1877" t="s">
        <v>322</v>
      </c>
      <c r="B45" s="1878"/>
      <c r="C45" s="786"/>
      <c r="D45" s="786"/>
      <c r="E45" s="786"/>
    </row>
    <row r="46" spans="1:5" ht="29.1" customHeight="1" x14ac:dyDescent="0.25">
      <c r="A46" s="1877" t="s">
        <v>314</v>
      </c>
      <c r="B46" s="1878"/>
      <c r="C46" s="786"/>
      <c r="D46" s="786"/>
      <c r="E46" s="786"/>
    </row>
    <row r="47" spans="1:5" x14ac:dyDescent="0.25">
      <c r="A47" s="1877" t="s">
        <v>311</v>
      </c>
      <c r="B47" s="1878"/>
      <c r="C47" s="786"/>
      <c r="D47" s="786"/>
      <c r="E47" s="786"/>
    </row>
    <row r="48" spans="1:5" x14ac:dyDescent="0.25">
      <c r="A48" s="1877" t="s">
        <v>323</v>
      </c>
      <c r="B48" s="1878"/>
      <c r="C48" s="786"/>
      <c r="D48" s="786"/>
      <c r="E48" s="786"/>
    </row>
    <row r="49" spans="1:8" ht="28.5" customHeight="1" x14ac:dyDescent="0.25">
      <c r="A49" s="1877" t="s">
        <v>312</v>
      </c>
      <c r="B49" s="1878"/>
      <c r="C49" s="786"/>
      <c r="D49" s="786"/>
      <c r="E49" s="786"/>
    </row>
    <row r="50" spans="1:8" x14ac:dyDescent="0.25">
      <c r="A50" s="1888" t="s">
        <v>326</v>
      </c>
      <c r="B50" s="1889"/>
      <c r="C50" s="786"/>
      <c r="D50" s="786"/>
      <c r="E50" s="786"/>
    </row>
    <row r="51" spans="1:8" ht="25.5" x14ac:dyDescent="0.25">
      <c r="A51" s="791" t="s">
        <v>291</v>
      </c>
      <c r="B51" s="1885"/>
      <c r="C51" s="1886"/>
      <c r="D51" s="1886"/>
      <c r="E51" s="1887"/>
    </row>
    <row r="52" spans="1:8" s="788" customFormat="1" ht="14.45" customHeight="1" x14ac:dyDescent="0.25">
      <c r="A52" s="789"/>
      <c r="B52" s="790"/>
      <c r="F52" s="20"/>
    </row>
    <row r="53" spans="1:8" ht="15.75" x14ac:dyDescent="0.25">
      <c r="A53" s="1876" t="s">
        <v>304</v>
      </c>
      <c r="B53" s="1876"/>
      <c r="C53" s="1876"/>
      <c r="D53" s="1876"/>
      <c r="E53" s="1876"/>
    </row>
    <row r="54" spans="1:8" s="788" customFormat="1" x14ac:dyDescent="0.25">
      <c r="A54" s="1877" t="s">
        <v>327</v>
      </c>
      <c r="B54" s="1878"/>
      <c r="C54" s="786"/>
      <c r="D54" s="786"/>
      <c r="E54" s="786"/>
      <c r="F54" s="20"/>
    </row>
    <row r="55" spans="1:8" s="788" customFormat="1" ht="29.1" customHeight="1" x14ac:dyDescent="0.25">
      <c r="A55" s="1877" t="s">
        <v>307</v>
      </c>
      <c r="B55" s="1878"/>
      <c r="C55" s="786"/>
      <c r="D55" s="786"/>
      <c r="E55" s="786"/>
      <c r="F55" s="20"/>
    </row>
    <row r="56" spans="1:8" ht="27.95" customHeight="1" x14ac:dyDescent="0.25">
      <c r="A56" s="1877" t="s">
        <v>308</v>
      </c>
      <c r="B56" s="1878"/>
      <c r="C56" s="786"/>
      <c r="D56" s="786"/>
      <c r="E56" s="786"/>
      <c r="H56" s="22"/>
    </row>
    <row r="57" spans="1:8" ht="15.75" x14ac:dyDescent="0.25">
      <c r="A57" s="1876" t="s">
        <v>302</v>
      </c>
      <c r="B57" s="1876"/>
      <c r="C57" s="1876"/>
      <c r="D57" s="1876"/>
      <c r="E57" s="1876"/>
    </row>
    <row r="58" spans="1:8" x14ac:dyDescent="0.25">
      <c r="A58" s="1877" t="s">
        <v>328</v>
      </c>
      <c r="B58" s="1878"/>
      <c r="C58" s="786"/>
      <c r="D58" s="786"/>
      <c r="E58" s="786"/>
    </row>
    <row r="59" spans="1:8" x14ac:dyDescent="0.25">
      <c r="A59" s="1877" t="s">
        <v>313</v>
      </c>
      <c r="B59" s="1878"/>
      <c r="C59" s="786"/>
      <c r="D59" s="786"/>
      <c r="E59" s="786"/>
    </row>
    <row r="60" spans="1:8" ht="25.5" x14ac:dyDescent="0.25">
      <c r="A60" s="791" t="s">
        <v>291</v>
      </c>
      <c r="B60" s="1885"/>
      <c r="C60" s="1886"/>
      <c r="D60" s="1886"/>
      <c r="E60" s="1887"/>
    </row>
  </sheetData>
  <sheetProtection algorithmName="SHA-512" hashValue="aUTnTdYQZcZQru0oF+WC+s5LlNqAbX/RSgALIHUMRYQOht4M36SvjXUNU2vbZOcAzlaEz1UVzswTQO+CI90Duw==" saltValue="4h++kXFMz1sSPC9+/NCpKQ==" spinCount="100000" sheet="1" formatRows="0" selectLockedCells="1"/>
  <mergeCells count="55">
    <mergeCell ref="B40:E40"/>
    <mergeCell ref="A43:B43"/>
    <mergeCell ref="A42:E42"/>
    <mergeCell ref="B60:E60"/>
    <mergeCell ref="A49:B49"/>
    <mergeCell ref="A44:B44"/>
    <mergeCell ref="A56:B56"/>
    <mergeCell ref="A48:B48"/>
    <mergeCell ref="A57:E57"/>
    <mergeCell ref="A59:B59"/>
    <mergeCell ref="A55:B55"/>
    <mergeCell ref="A53:E53"/>
    <mergeCell ref="A54:B54"/>
    <mergeCell ref="A45:B45"/>
    <mergeCell ref="A46:B46"/>
    <mergeCell ref="A47:B47"/>
    <mergeCell ref="B51:E51"/>
    <mergeCell ref="A58:B58"/>
    <mergeCell ref="A50:B50"/>
    <mergeCell ref="A2:B2"/>
    <mergeCell ref="A10:B10"/>
    <mergeCell ref="A38:B38"/>
    <mergeCell ref="A36:B36"/>
    <mergeCell ref="B13:E13"/>
    <mergeCell ref="B21:E21"/>
    <mergeCell ref="B29:E29"/>
    <mergeCell ref="A32:B32"/>
    <mergeCell ref="A25:B25"/>
    <mergeCell ref="A33:B33"/>
    <mergeCell ref="A24:B24"/>
    <mergeCell ref="A35:B35"/>
    <mergeCell ref="A34:B34"/>
    <mergeCell ref="A39:B39"/>
    <mergeCell ref="A15:E15"/>
    <mergeCell ref="A17:B17"/>
    <mergeCell ref="A18:B18"/>
    <mergeCell ref="A19:B19"/>
    <mergeCell ref="A20:B20"/>
    <mergeCell ref="A27:B27"/>
    <mergeCell ref="A16:B16"/>
    <mergeCell ref="A37:B37"/>
    <mergeCell ref="E3:E4"/>
    <mergeCell ref="G15:H15"/>
    <mergeCell ref="A23:E23"/>
    <mergeCell ref="A31:E31"/>
    <mergeCell ref="A28:B28"/>
    <mergeCell ref="A26:B26"/>
    <mergeCell ref="C6:E6"/>
    <mergeCell ref="A6:B7"/>
    <mergeCell ref="A12:B12"/>
    <mergeCell ref="A11:B11"/>
    <mergeCell ref="C3:D4"/>
    <mergeCell ref="A9:E9"/>
    <mergeCell ref="A4:A5"/>
    <mergeCell ref="B4:B5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65" orientation="portrait" r:id="rId1"/>
  <headerFooter>
    <oddFooter>&amp;L&amp;A&amp;C&amp;F&amp;R&amp;P/&amp;N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2898-E625-4F78-B562-C3AFE4635011}">
  <sheetPr codeName="Feuil1">
    <tabColor rgb="FF00B050"/>
  </sheetPr>
  <dimension ref="A1:O76"/>
  <sheetViews>
    <sheetView topLeftCell="B16" workbookViewId="0">
      <selection activeCell="A24" sqref="A24:B26"/>
    </sheetView>
  </sheetViews>
  <sheetFormatPr baseColWidth="10" defaultColWidth="10.85546875" defaultRowHeight="15" outlineLevelRow="1" x14ac:dyDescent="0.25"/>
  <cols>
    <col min="1" max="1" width="1.85546875" style="887" bestFit="1" customWidth="1"/>
    <col min="2" max="2" width="42.140625" style="887" customWidth="1"/>
    <col min="3" max="3" width="2.5703125" style="887" customWidth="1"/>
    <col min="4" max="4" width="24.85546875" style="887" customWidth="1"/>
    <col min="5" max="5" width="10.85546875" style="887"/>
    <col min="6" max="6" width="24.85546875" style="887" customWidth="1"/>
    <col min="7" max="10" width="10.85546875" style="887"/>
    <col min="11" max="11" width="21" style="887" customWidth="1"/>
    <col min="12" max="16384" width="10.85546875" style="887"/>
  </cols>
  <sheetData>
    <row r="1" spans="1:15" ht="21" x14ac:dyDescent="0.25">
      <c r="D1" s="1059" t="s">
        <v>172</v>
      </c>
      <c r="E1"/>
      <c r="F1" s="901" t="s">
        <v>171</v>
      </c>
      <c r="H1" s="1893" t="s">
        <v>381</v>
      </c>
      <c r="I1" s="1893"/>
      <c r="J1" s="1893"/>
      <c r="K1" s="1893"/>
      <c r="L1" s="1893"/>
      <c r="M1" s="1893"/>
      <c r="N1" s="492" t="s">
        <v>437</v>
      </c>
      <c r="O1" s="493">
        <f>BP_Annexe1A_Depenses!K2</f>
        <v>45608</v>
      </c>
    </row>
    <row r="2" spans="1:15" ht="15.75" thickBot="1" x14ac:dyDescent="0.3">
      <c r="D2" s="900"/>
      <c r="E2"/>
      <c r="F2" s="900"/>
      <c r="H2" s="1055" t="s">
        <v>275</v>
      </c>
      <c r="I2" s="1055" t="s">
        <v>277</v>
      </c>
      <c r="J2" s="1055" t="s">
        <v>276</v>
      </c>
      <c r="K2" s="1055" t="s">
        <v>350</v>
      </c>
      <c r="L2" s="1055" t="s">
        <v>351</v>
      </c>
      <c r="M2" s="1056" t="s">
        <v>414</v>
      </c>
    </row>
    <row r="3" spans="1:15" ht="32.1" customHeight="1" x14ac:dyDescent="0.25">
      <c r="A3" s="913"/>
      <c r="B3" s="1896" t="s">
        <v>507</v>
      </c>
      <c r="C3" s="1896"/>
      <c r="D3" s="1897"/>
      <c r="E3"/>
      <c r="F3" s="900"/>
      <c r="H3" s="928" t="s">
        <v>581</v>
      </c>
      <c r="I3" s="928" t="s">
        <v>581</v>
      </c>
      <c r="J3" s="928" t="s">
        <v>581</v>
      </c>
      <c r="K3" s="928" t="s">
        <v>581</v>
      </c>
      <c r="L3" s="928" t="s">
        <v>581</v>
      </c>
      <c r="M3" s="928" t="s">
        <v>448</v>
      </c>
    </row>
    <row r="4" spans="1:15" x14ac:dyDescent="0.25">
      <c r="A4" s="914"/>
      <c r="D4" s="915"/>
      <c r="H4" s="928" t="s">
        <v>270</v>
      </c>
      <c r="I4" s="928" t="s">
        <v>262</v>
      </c>
      <c r="J4" s="928" t="s">
        <v>271</v>
      </c>
      <c r="K4" s="928" t="s">
        <v>555</v>
      </c>
      <c r="L4" s="928" t="s">
        <v>352</v>
      </c>
      <c r="M4" s="928" t="s">
        <v>412</v>
      </c>
    </row>
    <row r="5" spans="1:15" x14ac:dyDescent="0.25">
      <c r="A5" s="916">
        <v>1</v>
      </c>
      <c r="B5" s="894" t="s">
        <v>181</v>
      </c>
      <c r="C5" s="892" t="s">
        <v>131</v>
      </c>
      <c r="D5" s="1060">
        <f>PlanFinance_Convention!G8</f>
        <v>0</v>
      </c>
      <c r="F5" s="1065">
        <f>PlanFinance_Execut!G8</f>
        <v>0</v>
      </c>
      <c r="H5" s="928" t="s">
        <v>272</v>
      </c>
      <c r="I5" s="928" t="s">
        <v>263</v>
      </c>
      <c r="J5" s="928" t="s">
        <v>273</v>
      </c>
      <c r="K5" s="928" t="s">
        <v>557</v>
      </c>
      <c r="L5" s="928" t="s">
        <v>353</v>
      </c>
      <c r="M5" s="928" t="s">
        <v>413</v>
      </c>
    </row>
    <row r="6" spans="1:15" x14ac:dyDescent="0.25">
      <c r="A6" s="918"/>
      <c r="B6" s="895"/>
      <c r="C6" s="889"/>
      <c r="D6" s="1062"/>
      <c r="F6" s="1069"/>
      <c r="H6" s="928"/>
      <c r="I6" s="928"/>
      <c r="J6" s="928" t="s">
        <v>274</v>
      </c>
      <c r="K6" s="928" t="s">
        <v>558</v>
      </c>
      <c r="L6" s="928" t="s">
        <v>354</v>
      </c>
    </row>
    <row r="7" spans="1:15" x14ac:dyDescent="0.25">
      <c r="A7" s="916">
        <v>2</v>
      </c>
      <c r="B7" s="894" t="s">
        <v>192</v>
      </c>
      <c r="C7" s="892" t="s">
        <v>131</v>
      </c>
      <c r="D7" s="1060">
        <f>PlanFinance_Convention!G14</f>
        <v>0</v>
      </c>
      <c r="F7" s="1065">
        <f>PlanFinance_Execut!G14</f>
        <v>0</v>
      </c>
      <c r="H7" s="928"/>
      <c r="I7" s="928"/>
      <c r="J7" s="928"/>
      <c r="K7" s="928" t="s">
        <v>559</v>
      </c>
      <c r="L7" s="928"/>
    </row>
    <row r="8" spans="1:15" outlineLevel="1" x14ac:dyDescent="0.25">
      <c r="A8" s="917" t="s">
        <v>132</v>
      </c>
      <c r="B8" s="888" t="s">
        <v>190</v>
      </c>
      <c r="C8" s="892" t="s">
        <v>131</v>
      </c>
      <c r="D8" s="1061">
        <f>PlanFinance_Convention!G11</f>
        <v>0</v>
      </c>
      <c r="F8" s="1067">
        <f>PlanFinance_Execut!G11</f>
        <v>0</v>
      </c>
      <c r="H8" s="928"/>
      <c r="I8" s="928"/>
      <c r="J8" s="928"/>
      <c r="K8" s="928" t="s">
        <v>560</v>
      </c>
      <c r="L8" s="928"/>
    </row>
    <row r="9" spans="1:15" outlineLevel="1" x14ac:dyDescent="0.25">
      <c r="A9" s="917" t="s">
        <v>132</v>
      </c>
      <c r="B9" s="888" t="s">
        <v>445</v>
      </c>
      <c r="C9" s="892" t="s">
        <v>131</v>
      </c>
      <c r="D9" s="1061">
        <f>PlanFinance_Convention!G12</f>
        <v>0</v>
      </c>
      <c r="F9" s="1067">
        <f>PlanFinance_Execut!G12</f>
        <v>0</v>
      </c>
      <c r="H9" s="928"/>
      <c r="I9" s="928"/>
      <c r="J9" s="928"/>
      <c r="K9" s="928" t="s">
        <v>561</v>
      </c>
      <c r="L9" s="928"/>
    </row>
    <row r="10" spans="1:15" outlineLevel="1" x14ac:dyDescent="0.25">
      <c r="A10" s="917" t="s">
        <v>132</v>
      </c>
      <c r="B10" s="888" t="s">
        <v>191</v>
      </c>
      <c r="C10" s="892" t="s">
        <v>131</v>
      </c>
      <c r="D10" s="1061">
        <f>PlanFinance_Convention!G13</f>
        <v>0</v>
      </c>
      <c r="F10" s="1067">
        <f>PlanFinance_Execut!G13</f>
        <v>0</v>
      </c>
      <c r="K10" s="928" t="s">
        <v>562</v>
      </c>
    </row>
    <row r="11" spans="1:15" x14ac:dyDescent="0.25">
      <c r="A11" s="918"/>
      <c r="B11" s="895"/>
      <c r="C11" s="889"/>
      <c r="D11" s="1062"/>
      <c r="F11" s="1069"/>
      <c r="K11" s="928" t="s">
        <v>553</v>
      </c>
    </row>
    <row r="12" spans="1:15" x14ac:dyDescent="0.25">
      <c r="A12" s="916">
        <v>3</v>
      </c>
      <c r="B12" s="894" t="s">
        <v>113</v>
      </c>
      <c r="C12" s="892" t="s">
        <v>131</v>
      </c>
      <c r="D12" s="1060">
        <f>PlanFinance_Convention!G19</f>
        <v>0</v>
      </c>
      <c r="F12" s="1065">
        <f>PlanFinance_Execut!G19</f>
        <v>0</v>
      </c>
      <c r="K12" s="928" t="s">
        <v>554</v>
      </c>
    </row>
    <row r="13" spans="1:15" outlineLevel="1" x14ac:dyDescent="0.25">
      <c r="A13" s="917" t="s">
        <v>132</v>
      </c>
      <c r="B13" s="888" t="s">
        <v>209</v>
      </c>
      <c r="C13" s="892" t="s">
        <v>131</v>
      </c>
      <c r="D13" s="1061">
        <f>PlanFinance_Convention!G16</f>
        <v>0</v>
      </c>
      <c r="F13" s="1067">
        <f>PlanFinance_Execut!G16</f>
        <v>0</v>
      </c>
      <c r="K13" s="928" t="s">
        <v>72</v>
      </c>
    </row>
    <row r="14" spans="1:15" outlineLevel="1" x14ac:dyDescent="0.25">
      <c r="A14" s="917" t="s">
        <v>132</v>
      </c>
      <c r="B14" s="888" t="s">
        <v>212</v>
      </c>
      <c r="C14" s="892" t="s">
        <v>131</v>
      </c>
      <c r="D14" s="1061">
        <f>PlanFinance_Convention!G17</f>
        <v>0</v>
      </c>
      <c r="F14" s="1067">
        <f>PlanFinance_Execut!G17</f>
        <v>0</v>
      </c>
      <c r="K14" s="928" t="s">
        <v>582</v>
      </c>
    </row>
    <row r="15" spans="1:15" outlineLevel="1" x14ac:dyDescent="0.25">
      <c r="A15" s="917" t="s">
        <v>132</v>
      </c>
      <c r="B15" s="888" t="s">
        <v>210</v>
      </c>
      <c r="C15" s="892" t="s">
        <v>131</v>
      </c>
      <c r="D15" s="1061">
        <f>PlanFinance_Convention!G18</f>
        <v>0</v>
      </c>
      <c r="F15" s="1067">
        <f>PlanFinance_Execut!G18</f>
        <v>0</v>
      </c>
      <c r="K15" s="928" t="s">
        <v>583</v>
      </c>
    </row>
    <row r="16" spans="1:15" x14ac:dyDescent="0.25">
      <c r="A16" s="917"/>
      <c r="B16" s="888"/>
      <c r="C16" s="892"/>
      <c r="D16" s="1061"/>
      <c r="F16" s="1067"/>
      <c r="K16" s="928" t="s">
        <v>563</v>
      </c>
    </row>
    <row r="17" spans="1:11" x14ac:dyDescent="0.25">
      <c r="A17" s="916">
        <v>4</v>
      </c>
      <c r="B17" s="894" t="s">
        <v>512</v>
      </c>
      <c r="C17" s="892" t="s">
        <v>131</v>
      </c>
      <c r="D17" s="1061">
        <f>PlanFinance_Convention!G21</f>
        <v>0</v>
      </c>
      <c r="F17" s="1067">
        <f>PlanFinance_Execut!G21</f>
        <v>0</v>
      </c>
      <c r="K17" s="928" t="s">
        <v>84</v>
      </c>
    </row>
    <row r="18" spans="1:11" x14ac:dyDescent="0.25">
      <c r="A18" s="918"/>
      <c r="B18" s="895"/>
      <c r="C18" s="889"/>
      <c r="D18" s="1062"/>
      <c r="F18" s="1069"/>
      <c r="K18" s="928" t="s">
        <v>116</v>
      </c>
    </row>
    <row r="19" spans="1:11" x14ac:dyDescent="0.25">
      <c r="A19" s="916">
        <v>5</v>
      </c>
      <c r="B19" s="894" t="s">
        <v>133</v>
      </c>
      <c r="C19" s="892" t="s">
        <v>131</v>
      </c>
      <c r="D19" s="1060">
        <f>PlanFinance_Convention!G27</f>
        <v>0</v>
      </c>
      <c r="F19" s="1065">
        <f>PlanFinance_Execut!G27</f>
        <v>0</v>
      </c>
    </row>
    <row r="20" spans="1:11" ht="14.45" customHeight="1" outlineLevel="1" x14ac:dyDescent="0.25">
      <c r="A20" s="917" t="s">
        <v>132</v>
      </c>
      <c r="B20" s="893" t="s">
        <v>194</v>
      </c>
      <c r="C20" s="892" t="s">
        <v>131</v>
      </c>
      <c r="D20" s="1061">
        <f>PlanFinance_Convention!G23</f>
        <v>0</v>
      </c>
      <c r="F20" s="1067">
        <f>PlanFinance_Execut!G23</f>
        <v>0</v>
      </c>
    </row>
    <row r="21" spans="1:11" outlineLevel="1" x14ac:dyDescent="0.25">
      <c r="A21" s="917" t="s">
        <v>132</v>
      </c>
      <c r="B21" s="893" t="s">
        <v>556</v>
      </c>
      <c r="C21" s="892" t="s">
        <v>131</v>
      </c>
      <c r="D21" s="1061">
        <f>PlanFinance_Convention!G24</f>
        <v>0</v>
      </c>
      <c r="F21" s="1067">
        <f>PlanFinance_Execut!G24</f>
        <v>0</v>
      </c>
    </row>
    <row r="22" spans="1:11" outlineLevel="1" x14ac:dyDescent="0.25">
      <c r="A22" s="917" t="s">
        <v>132</v>
      </c>
      <c r="B22" s="888" t="s">
        <v>201</v>
      </c>
      <c r="C22" s="892" t="s">
        <v>131</v>
      </c>
      <c r="D22" s="1061">
        <f>PlanFinance_Convention!G25</f>
        <v>0</v>
      </c>
      <c r="F22" s="1067">
        <f>PlanFinance_Execut!G25</f>
        <v>0</v>
      </c>
    </row>
    <row r="23" spans="1:11" outlineLevel="1" x14ac:dyDescent="0.25">
      <c r="A23" s="917" t="s">
        <v>132</v>
      </c>
      <c r="B23" s="893" t="s">
        <v>379</v>
      </c>
      <c r="C23" s="892" t="s">
        <v>131</v>
      </c>
      <c r="D23" s="1061">
        <f>PlanFinance_Convention!G26</f>
        <v>0</v>
      </c>
      <c r="F23" s="1067">
        <f>PlanFinance_Execut!G26</f>
        <v>0</v>
      </c>
    </row>
    <row r="24" spans="1:11" x14ac:dyDescent="0.25">
      <c r="A24" s="919"/>
      <c r="B24" s="896"/>
      <c r="C24" s="890"/>
      <c r="D24" s="1062"/>
      <c r="F24" s="1069"/>
    </row>
    <row r="25" spans="1:11" x14ac:dyDescent="0.25">
      <c r="A25" s="916">
        <v>6</v>
      </c>
      <c r="B25" s="891" t="s">
        <v>208</v>
      </c>
      <c r="C25" s="892" t="s">
        <v>131</v>
      </c>
      <c r="D25" s="1061">
        <f>PlanFinance_Convention!G28</f>
        <v>0</v>
      </c>
      <c r="F25" s="1067">
        <f>PlanFinance_Execut!G28</f>
        <v>0</v>
      </c>
    </row>
    <row r="26" spans="1:11" x14ac:dyDescent="0.25">
      <c r="A26" s="916"/>
      <c r="B26" s="891"/>
      <c r="C26" s="892"/>
      <c r="D26" s="1061"/>
      <c r="F26" s="1067"/>
    </row>
    <row r="27" spans="1:11" ht="14.45" customHeight="1" x14ac:dyDescent="0.25">
      <c r="A27" s="916">
        <v>7</v>
      </c>
      <c r="B27" s="503" t="s">
        <v>376</v>
      </c>
      <c r="C27" s="892" t="s">
        <v>131</v>
      </c>
      <c r="D27" s="1061">
        <f>PlanFinance_Convention!G29</f>
        <v>0</v>
      </c>
      <c r="F27" s="1067">
        <f>PlanFinance_Execut!G29</f>
        <v>0</v>
      </c>
    </row>
    <row r="28" spans="1:11" x14ac:dyDescent="0.25">
      <c r="A28" s="916"/>
      <c r="B28" s="503"/>
      <c r="C28" s="892"/>
      <c r="D28" s="1061"/>
      <c r="F28" s="1067"/>
    </row>
    <row r="29" spans="1:11" x14ac:dyDescent="0.25">
      <c r="A29" s="914"/>
      <c r="B29" s="897" t="s">
        <v>21</v>
      </c>
      <c r="C29" s="892" t="s">
        <v>131</v>
      </c>
      <c r="D29" s="1060">
        <f>PlanFinance_Convention!G30</f>
        <v>0</v>
      </c>
      <c r="F29" s="1065">
        <f>PlanFinance_Execut!G30</f>
        <v>0</v>
      </c>
    </row>
    <row r="30" spans="1:11" x14ac:dyDescent="0.25">
      <c r="A30" s="920"/>
      <c r="B30" s="301" t="s">
        <v>540</v>
      </c>
      <c r="C30" s="902" t="s">
        <v>131</v>
      </c>
      <c r="D30" s="921">
        <f>PlanFinance_Convention!E31</f>
        <v>0</v>
      </c>
      <c r="E30" s="906"/>
      <c r="F30" s="909">
        <f>PlanFinance_Execut!E31</f>
        <v>0</v>
      </c>
    </row>
    <row r="31" spans="1:11" x14ac:dyDescent="0.25">
      <c r="A31" s="922" t="s">
        <v>132</v>
      </c>
      <c r="B31" s="302" t="s">
        <v>377</v>
      </c>
      <c r="C31" s="423" t="s">
        <v>131</v>
      </c>
      <c r="D31" s="923">
        <f>PlanFinance_Convention!E30</f>
        <v>0</v>
      </c>
      <c r="E31" s="906"/>
      <c r="F31" s="910">
        <f>PlanFinance_Execut!E30</f>
        <v>0</v>
      </c>
    </row>
    <row r="32" spans="1:11" x14ac:dyDescent="0.25">
      <c r="A32" s="922" t="s">
        <v>132</v>
      </c>
      <c r="B32" s="302" t="s">
        <v>378</v>
      </c>
      <c r="C32" s="423" t="s">
        <v>131</v>
      </c>
      <c r="D32" s="923">
        <f>PlanFinance_Convention!F30</f>
        <v>0</v>
      </c>
      <c r="E32" s="906"/>
      <c r="F32" s="910">
        <f>PlanFinance_Execut!F30</f>
        <v>0</v>
      </c>
    </row>
    <row r="33" spans="1:7" x14ac:dyDescent="0.25">
      <c r="A33" s="914"/>
      <c r="D33" s="915"/>
    </row>
    <row r="34" spans="1:7" x14ac:dyDescent="0.25">
      <c r="A34" s="920"/>
      <c r="B34" s="301" t="s">
        <v>391</v>
      </c>
      <c r="C34" s="902" t="s">
        <v>131</v>
      </c>
      <c r="D34" s="921">
        <f>BP_Annexe1A_Depenses!R72+BP_Annexe1A_Depenses!S72+BP_Annexe1A_Depenses!U72+BP_Annexe1A_Depenses!T72</f>
        <v>0</v>
      </c>
      <c r="E34" s="906"/>
      <c r="F34" s="910"/>
    </row>
    <row r="35" spans="1:7" x14ac:dyDescent="0.25">
      <c r="A35" s="922" t="s">
        <v>132</v>
      </c>
      <c r="B35" s="302" t="s">
        <v>429</v>
      </c>
      <c r="C35" s="423" t="s">
        <v>131</v>
      </c>
      <c r="D35" s="923">
        <f>BP_Annexe1A_Depenses!R72+BP_Annexe1A_Depenses!S72</f>
        <v>0</v>
      </c>
      <c r="E35" s="906"/>
      <c r="F35" s="910"/>
    </row>
    <row r="36" spans="1:7" ht="15.75" thickBot="1" x14ac:dyDescent="0.3">
      <c r="A36" s="924" t="s">
        <v>132</v>
      </c>
      <c r="B36" s="925" t="s">
        <v>134</v>
      </c>
      <c r="C36" s="926" t="s">
        <v>131</v>
      </c>
      <c r="D36" s="927">
        <f>BP_Annexe1A_Depenses!U72+BP_Annexe1A_Depenses!T72</f>
        <v>0</v>
      </c>
      <c r="E36" s="906"/>
      <c r="F36" s="910"/>
    </row>
    <row r="38" spans="1:7" ht="15.75" thickBot="1" x14ac:dyDescent="0.3"/>
    <row r="39" spans="1:7" x14ac:dyDescent="0.25">
      <c r="A39" s="913"/>
      <c r="B39" s="1896" t="s">
        <v>387</v>
      </c>
      <c r="C39" s="1896"/>
      <c r="D39" s="1897"/>
    </row>
    <row r="40" spans="1:7" x14ac:dyDescent="0.25">
      <c r="A40" s="914"/>
      <c r="B40" s="991"/>
      <c r="C40" s="991"/>
      <c r="D40" s="992"/>
    </row>
    <row r="41" spans="1:7" x14ac:dyDescent="0.25">
      <c r="A41" s="916"/>
      <c r="B41" s="502" t="s">
        <v>117</v>
      </c>
      <c r="C41" s="892" t="s">
        <v>131</v>
      </c>
      <c r="D41" s="1060">
        <f>PlanFinance_Convention!K20</f>
        <v>0</v>
      </c>
      <c r="F41" s="1065">
        <f>PlanFinance_Execut!M20</f>
        <v>0</v>
      </c>
    </row>
    <row r="42" spans="1:7" x14ac:dyDescent="0.25">
      <c r="A42" s="917"/>
      <c r="B42" s="516" t="s">
        <v>33</v>
      </c>
      <c r="C42" s="892" t="s">
        <v>131</v>
      </c>
      <c r="D42" s="1063">
        <f>PlanFinance_Convention!K9</f>
        <v>0</v>
      </c>
      <c r="F42" s="1066">
        <f>PlanFinance_Execut!M9</f>
        <v>0</v>
      </c>
    </row>
    <row r="43" spans="1:7" x14ac:dyDescent="0.25">
      <c r="A43" s="917" t="s">
        <v>132</v>
      </c>
      <c r="B43" s="1365" t="s">
        <v>43</v>
      </c>
      <c r="C43" s="892" t="s">
        <v>131</v>
      </c>
      <c r="D43" s="1061">
        <f>PlanFinance_Convention!K10</f>
        <v>0</v>
      </c>
      <c r="F43" s="1067">
        <f>PlanFinance_Execut!M10</f>
        <v>0</v>
      </c>
    </row>
    <row r="44" spans="1:7" x14ac:dyDescent="0.25">
      <c r="A44" s="917" t="s">
        <v>132</v>
      </c>
      <c r="B44" s="1365" t="s">
        <v>45</v>
      </c>
      <c r="C44" s="892" t="s">
        <v>131</v>
      </c>
      <c r="D44" s="1061">
        <f>PlanFinance_Convention!K11</f>
        <v>0</v>
      </c>
      <c r="F44" s="1067">
        <f>PlanFinance_Execut!M11</f>
        <v>0</v>
      </c>
    </row>
    <row r="45" spans="1:7" x14ac:dyDescent="0.25">
      <c r="A45" s="917" t="s">
        <v>132</v>
      </c>
      <c r="B45" s="1365" t="s">
        <v>46</v>
      </c>
      <c r="C45" s="892" t="s">
        <v>131</v>
      </c>
      <c r="D45" s="1061">
        <f>PlanFinance_Convention!K12</f>
        <v>0</v>
      </c>
      <c r="F45" s="1067">
        <f>PlanFinance_Execut!M12</f>
        <v>0</v>
      </c>
    </row>
    <row r="46" spans="1:7" x14ac:dyDescent="0.25">
      <c r="A46" s="917" t="s">
        <v>132</v>
      </c>
      <c r="B46" s="1365" t="s">
        <v>47</v>
      </c>
      <c r="C46" s="892" t="s">
        <v>131</v>
      </c>
      <c r="D46" s="1061">
        <f>PlanFinance_Convention!K13</f>
        <v>0</v>
      </c>
      <c r="F46" s="1067">
        <f>PlanFinance_Execut!M13</f>
        <v>0</v>
      </c>
    </row>
    <row r="47" spans="1:7" x14ac:dyDescent="0.25">
      <c r="A47" s="917"/>
      <c r="B47" s="516" t="s">
        <v>50</v>
      </c>
      <c r="C47" s="892" t="s">
        <v>131</v>
      </c>
      <c r="D47" s="1063">
        <f>PlanFinance_Convention!K14</f>
        <v>0</v>
      </c>
      <c r="F47" s="1066">
        <f>PlanFinance_Execut!M14</f>
        <v>0</v>
      </c>
    </row>
    <row r="48" spans="1:7" x14ac:dyDescent="0.25">
      <c r="A48" s="917" t="s">
        <v>132</v>
      </c>
      <c r="B48" s="980" t="s">
        <v>51</v>
      </c>
      <c r="C48" s="892" t="s">
        <v>131</v>
      </c>
      <c r="D48" s="1061">
        <f>PlanFinance_Convention!K15</f>
        <v>0</v>
      </c>
      <c r="E48" s="1898" t="s">
        <v>389</v>
      </c>
      <c r="F48" s="1067">
        <f>PlanFinance_Execut!M15</f>
        <v>0</v>
      </c>
      <c r="G48" s="1898" t="s">
        <v>389</v>
      </c>
    </row>
    <row r="49" spans="1:12" x14ac:dyDescent="0.25">
      <c r="A49" s="917" t="s">
        <v>132</v>
      </c>
      <c r="B49" s="1365" t="s">
        <v>49</v>
      </c>
      <c r="C49" s="892" t="s">
        <v>131</v>
      </c>
      <c r="D49" s="1061">
        <f>PlanFinance_Convention!K16</f>
        <v>0</v>
      </c>
      <c r="E49" s="1898"/>
      <c r="F49" s="1067">
        <f>PlanFinance_Execut!M16</f>
        <v>0</v>
      </c>
      <c r="G49" s="1898"/>
    </row>
    <row r="50" spans="1:12" ht="14.45" customHeight="1" x14ac:dyDescent="0.25">
      <c r="A50" s="917" t="s">
        <v>132</v>
      </c>
      <c r="B50" s="981" t="s">
        <v>69</v>
      </c>
      <c r="C50" s="982" t="s">
        <v>131</v>
      </c>
      <c r="D50" s="1064">
        <f>PlanFinance_Convention!K17</f>
        <v>0</v>
      </c>
      <c r="E50" s="1551" t="e">
        <f>D50/D65</f>
        <v>#DIV/0!</v>
      </c>
      <c r="F50" s="1068">
        <f>PlanFinance_Execut!M17</f>
        <v>0</v>
      </c>
      <c r="G50" s="983" t="e">
        <f>F50/F65</f>
        <v>#DIV/0!</v>
      </c>
    </row>
    <row r="51" spans="1:12" x14ac:dyDescent="0.25">
      <c r="A51" s="917" t="s">
        <v>132</v>
      </c>
      <c r="B51" s="1365" t="s">
        <v>198</v>
      </c>
      <c r="C51" s="892" t="s">
        <v>131</v>
      </c>
      <c r="D51" s="1061">
        <f>PlanFinance_Convention!K18</f>
        <v>0</v>
      </c>
      <c r="F51" s="1067">
        <f>PlanFinance_Execut!M18</f>
        <v>0</v>
      </c>
    </row>
    <row r="52" spans="1:12" x14ac:dyDescent="0.25">
      <c r="A52" s="917" t="s">
        <v>132</v>
      </c>
      <c r="B52" s="1365" t="s">
        <v>57</v>
      </c>
      <c r="C52" s="892" t="s">
        <v>131</v>
      </c>
      <c r="D52" s="1061">
        <f>PlanFinance_Convention!K19</f>
        <v>0</v>
      </c>
      <c r="F52" s="1067">
        <f>PlanFinance_Execut!M19</f>
        <v>0</v>
      </c>
    </row>
    <row r="53" spans="1:12" x14ac:dyDescent="0.25">
      <c r="A53" s="914"/>
      <c r="D53" s="1062"/>
      <c r="F53" s="1069"/>
    </row>
    <row r="54" spans="1:12" x14ac:dyDescent="0.25">
      <c r="A54" s="916"/>
      <c r="B54" s="502" t="s">
        <v>32</v>
      </c>
      <c r="C54" s="892" t="s">
        <v>131</v>
      </c>
      <c r="D54" s="1060">
        <f>PlanFinance_Convention!K25</f>
        <v>0</v>
      </c>
      <c r="F54" s="1065">
        <f>PlanFinance_Execut!M25</f>
        <v>0</v>
      </c>
    </row>
    <row r="55" spans="1:12" x14ac:dyDescent="0.25">
      <c r="A55" s="917" t="s">
        <v>132</v>
      </c>
      <c r="B55" s="1365" t="s">
        <v>58</v>
      </c>
      <c r="C55" s="892" t="s">
        <v>131</v>
      </c>
      <c r="D55" s="1061">
        <f>PlanFinance_Convention!K22</f>
        <v>0</v>
      </c>
      <c r="F55" s="1067">
        <f>PlanFinance_Execut!M22</f>
        <v>0</v>
      </c>
    </row>
    <row r="56" spans="1:12" x14ac:dyDescent="0.25">
      <c r="A56" s="917" t="s">
        <v>132</v>
      </c>
      <c r="B56" s="1365" t="s">
        <v>59</v>
      </c>
      <c r="C56" s="892" t="s">
        <v>131</v>
      </c>
      <c r="D56" s="1061">
        <f>PlanFinance_Convention!K23</f>
        <v>0</v>
      </c>
      <c r="F56" s="1067">
        <f>PlanFinance_Execut!M23</f>
        <v>0</v>
      </c>
    </row>
    <row r="57" spans="1:12" x14ac:dyDescent="0.25">
      <c r="A57" s="917" t="s">
        <v>132</v>
      </c>
      <c r="B57" s="1365" t="s">
        <v>60</v>
      </c>
      <c r="C57" s="892" t="s">
        <v>131</v>
      </c>
      <c r="D57" s="1061">
        <f>PlanFinance_Convention!K24</f>
        <v>0</v>
      </c>
      <c r="F57" s="1067">
        <f>PlanFinance_Execut!M24</f>
        <v>0</v>
      </c>
    </row>
    <row r="58" spans="1:12" x14ac:dyDescent="0.25">
      <c r="A58" s="918"/>
      <c r="B58" s="895"/>
      <c r="C58" s="889"/>
      <c r="D58" s="1062"/>
      <c r="F58" s="1069"/>
    </row>
    <row r="59" spans="1:12" x14ac:dyDescent="0.25">
      <c r="A59" s="916"/>
      <c r="B59" s="502" t="s">
        <v>384</v>
      </c>
      <c r="C59" s="892" t="s">
        <v>131</v>
      </c>
      <c r="D59" s="1060">
        <f>PlanFinance_Convention!K31+PlanFinance_Convention!L31</f>
        <v>0</v>
      </c>
      <c r="F59" s="1065">
        <f>PlanFinance_Execut!M31+PlanFinance_Execut!N31</f>
        <v>0</v>
      </c>
    </row>
    <row r="60" spans="1:12" x14ac:dyDescent="0.25">
      <c r="A60" s="917" t="s">
        <v>132</v>
      </c>
      <c r="B60" s="980" t="s">
        <v>64</v>
      </c>
      <c r="C60" s="892" t="s">
        <v>131</v>
      </c>
      <c r="D60" s="1061">
        <f>PlanFinance_Convention!K27+PlanFinance_Convention!L27</f>
        <v>0</v>
      </c>
      <c r="F60" s="1067">
        <f>PlanFinance_Execut!M27+PlanFinance_Execut!N27</f>
        <v>0</v>
      </c>
    </row>
    <row r="61" spans="1:12" x14ac:dyDescent="0.25">
      <c r="A61" s="917" t="s">
        <v>132</v>
      </c>
      <c r="B61" s="980" t="s">
        <v>153</v>
      </c>
      <c r="C61" s="892" t="s">
        <v>131</v>
      </c>
      <c r="D61" s="1061">
        <f>PlanFinance_Convention!K28+PlanFinance_Convention!L28</f>
        <v>0</v>
      </c>
      <c r="F61" s="1067">
        <f>PlanFinance_Execut!M28+PlanFinance_Execut!N28</f>
        <v>0</v>
      </c>
      <c r="L61" s="928"/>
    </row>
    <row r="62" spans="1:12" x14ac:dyDescent="0.25">
      <c r="A62" s="917" t="s">
        <v>132</v>
      </c>
      <c r="B62" s="980" t="s">
        <v>162</v>
      </c>
      <c r="C62" s="892" t="s">
        <v>131</v>
      </c>
      <c r="D62" s="1061">
        <f>PlanFinance_Convention!K29+PlanFinance_Convention!L29</f>
        <v>0</v>
      </c>
      <c r="F62" s="1067">
        <f>PlanFinance_Execut!M29+PlanFinance_Execut!N29</f>
        <v>0</v>
      </c>
    </row>
    <row r="63" spans="1:12" x14ac:dyDescent="0.25">
      <c r="A63" s="917" t="s">
        <v>132</v>
      </c>
      <c r="B63" s="980" t="s">
        <v>160</v>
      </c>
      <c r="C63" s="892" t="s">
        <v>131</v>
      </c>
      <c r="D63" s="1061">
        <f>PlanFinance_Convention!K30+PlanFinance_Convention!L30</f>
        <v>0</v>
      </c>
      <c r="F63" s="1067">
        <f>PlanFinance_Execut!M30+PlanFinance_Execut!N30</f>
        <v>0</v>
      </c>
    </row>
    <row r="64" spans="1:12" x14ac:dyDescent="0.25">
      <c r="A64" s="917"/>
      <c r="B64" s="980"/>
      <c r="C64" s="892"/>
      <c r="D64" s="1061"/>
      <c r="F64" s="1067"/>
    </row>
    <row r="65" spans="1:12" x14ac:dyDescent="0.25">
      <c r="A65" s="918"/>
      <c r="B65" s="897" t="s">
        <v>21</v>
      </c>
      <c r="C65" s="892" t="s">
        <v>131</v>
      </c>
      <c r="D65" s="1060">
        <f>PlanFinance_Convention!K32</f>
        <v>0</v>
      </c>
      <c r="F65" s="1065">
        <f>PlanFinance_Execut!M32</f>
        <v>0</v>
      </c>
    </row>
    <row r="66" spans="1:12" x14ac:dyDescent="0.25">
      <c r="A66" s="920"/>
      <c r="B66" s="301" t="s">
        <v>388</v>
      </c>
      <c r="C66" s="902" t="s">
        <v>131</v>
      </c>
      <c r="D66" s="921">
        <f>PlanFinance_Convention!L31</f>
        <v>0</v>
      </c>
      <c r="F66" s="909">
        <f>PlanFinance_Execut!N31</f>
        <v>0</v>
      </c>
    </row>
    <row r="67" spans="1:12" x14ac:dyDescent="0.25">
      <c r="A67" s="922" t="s">
        <v>132</v>
      </c>
      <c r="B67" s="302" t="s">
        <v>377</v>
      </c>
      <c r="C67" s="423" t="s">
        <v>131</v>
      </c>
      <c r="D67" s="923">
        <f>PlanFinance_Convention!L27+PlanFinance_Convention!L28</f>
        <v>0</v>
      </c>
      <c r="F67" s="910">
        <f>PlanFinance_Execut!N27+PlanFinance_Execut!N28</f>
        <v>0</v>
      </c>
    </row>
    <row r="68" spans="1:12" x14ac:dyDescent="0.25">
      <c r="A68" s="922" t="s">
        <v>132</v>
      </c>
      <c r="B68" s="302" t="s">
        <v>378</v>
      </c>
      <c r="C68" s="423" t="s">
        <v>131</v>
      </c>
      <c r="D68" s="923">
        <f>PlanFinance_Convention!L29+PlanFinance_Convention!L30</f>
        <v>0</v>
      </c>
      <c r="F68" s="910">
        <f>PlanFinance_Execut!N29+PlanFinance_Execut!N30</f>
        <v>0</v>
      </c>
      <c r="L68" s="928"/>
    </row>
    <row r="69" spans="1:12" x14ac:dyDescent="0.25">
      <c r="A69" s="914"/>
      <c r="D69" s="915"/>
    </row>
    <row r="70" spans="1:12" x14ac:dyDescent="0.25">
      <c r="A70" s="920"/>
      <c r="B70" s="301" t="s">
        <v>391</v>
      </c>
      <c r="C70" s="902"/>
      <c r="D70" s="921">
        <f>D71+D72</f>
        <v>0</v>
      </c>
      <c r="F70" s="909">
        <f>F71+F72</f>
        <v>0</v>
      </c>
    </row>
    <row r="71" spans="1:12" x14ac:dyDescent="0.25">
      <c r="A71" s="922" t="s">
        <v>132</v>
      </c>
      <c r="B71" s="302" t="s">
        <v>429</v>
      </c>
      <c r="C71" s="423" t="s">
        <v>131</v>
      </c>
      <c r="D71" s="923">
        <f>BP_Annexe1B_Recettes!U52</f>
        <v>0</v>
      </c>
      <c r="F71" s="910">
        <f>BE_Annexe1B_Recettes!AC52</f>
        <v>0</v>
      </c>
    </row>
    <row r="72" spans="1:12" x14ac:dyDescent="0.25">
      <c r="A72" s="922" t="s">
        <v>132</v>
      </c>
      <c r="B72" s="302" t="s">
        <v>134</v>
      </c>
      <c r="C72" s="423" t="s">
        <v>131</v>
      </c>
      <c r="D72" s="923">
        <f>BP_Annexe1B_Recettes!V52</f>
        <v>0</v>
      </c>
      <c r="F72" s="910">
        <f>BE_Annexe1B_Recettes!AD52</f>
        <v>0</v>
      </c>
    </row>
    <row r="73" spans="1:12" x14ac:dyDescent="0.25">
      <c r="A73" s="914"/>
      <c r="D73" s="915"/>
    </row>
    <row r="74" spans="1:12" x14ac:dyDescent="0.25">
      <c r="A74" s="1894" t="s">
        <v>390</v>
      </c>
      <c r="B74" s="1895"/>
      <c r="C74" s="903" t="s">
        <v>131</v>
      </c>
      <c r="D74" s="984">
        <f>SUM(BP_Annexe1B_Recettes!T47:T50)</f>
        <v>0</v>
      </c>
      <c r="E74" s="904" t="str">
        <f>BP_Annexe1B_Recettes!S51</f>
        <v/>
      </c>
      <c r="F74" s="911">
        <f>SUM(BE_Annexe1B_Recettes!Z47:Z50)</f>
        <v>0</v>
      </c>
      <c r="G74" s="904" t="e">
        <f>BE_Annexe1B_Recettes!Y51</f>
        <v>#DIV/0!</v>
      </c>
    </row>
    <row r="75" spans="1:12" ht="25.5" x14ac:dyDescent="0.25">
      <c r="A75" s="985" t="s">
        <v>132</v>
      </c>
      <c r="B75" s="424" t="s">
        <v>435</v>
      </c>
      <c r="C75" s="905" t="s">
        <v>131</v>
      </c>
      <c r="D75" s="986">
        <f>SUM(BP_Annexe1B_Recettes!U47:U50)</f>
        <v>0</v>
      </c>
      <c r="E75" s="907"/>
      <c r="F75" s="912">
        <f>SUM(BE_Annexe1B_Recettes!AC47:AC50)</f>
        <v>0</v>
      </c>
      <c r="G75" s="908"/>
    </row>
    <row r="76" spans="1:12" ht="15.75" thickBot="1" x14ac:dyDescent="0.3">
      <c r="A76" s="987" t="s">
        <v>132</v>
      </c>
      <c r="B76" s="988" t="s">
        <v>189</v>
      </c>
      <c r="C76" s="989" t="s">
        <v>131</v>
      </c>
      <c r="D76" s="990">
        <f>SUM(BP_Annexe1B_Recettes!V47:V50)</f>
        <v>0</v>
      </c>
      <c r="E76" s="907"/>
      <c r="F76" s="912">
        <f>SUM(BE_Annexe1B_Recettes!AD47:AD50)</f>
        <v>0</v>
      </c>
      <c r="G76" s="908"/>
    </row>
  </sheetData>
  <sheetProtection algorithmName="SHA-512" hashValue="iDJa/CUbkA1THrwFaqqxx9o1OpELlOw5ct9hOaAK8TSQorQqeUBnWkbxAkWzYUjpxExRmSmU4QAWfNsaNcYYxQ==" saltValue="hAVSYJku/BQXkhIYh7/I6Q==" spinCount="100000" sheet="1" formatColumns="0" formatRows="0"/>
  <mergeCells count="6">
    <mergeCell ref="H1:M1"/>
    <mergeCell ref="A74:B74"/>
    <mergeCell ref="B3:D3"/>
    <mergeCell ref="B39:D39"/>
    <mergeCell ref="E48:E49"/>
    <mergeCell ref="G48:G4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&amp;L&amp;A&amp;C&amp;F&amp;R&amp;P/&amp;N</oddFooter>
  </headerFooter>
  <ignoredErrors>
    <ignoredError sqref="F5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6E91-0BD6-41C1-A981-0F9EACADEB52}">
  <sheetPr codeName="Feuil2">
    <tabColor rgb="FF00B050"/>
    <pageSetUpPr fitToPage="1"/>
  </sheetPr>
  <dimension ref="B1:L84"/>
  <sheetViews>
    <sheetView showGridLines="0" zoomScaleNormal="100" workbookViewId="0">
      <selection activeCell="A24" sqref="A24:B26"/>
    </sheetView>
  </sheetViews>
  <sheetFormatPr baseColWidth="10" defaultColWidth="11.42578125" defaultRowHeight="11.25" outlineLevelCol="1" x14ac:dyDescent="0.25"/>
  <cols>
    <col min="1" max="1" width="2.5703125" style="485" customWidth="1"/>
    <col min="2" max="2" width="4.5703125" style="485" hidden="1" customWidth="1" outlineLevel="1"/>
    <col min="3" max="3" width="41.7109375" style="485" customWidth="1" collapsed="1"/>
    <col min="4" max="4" width="9.5703125" style="485" bestFit="1" customWidth="1"/>
    <col min="5" max="6" width="9" style="485" customWidth="1"/>
    <col min="7" max="7" width="10.7109375" style="501" customWidth="1"/>
    <col min="8" max="8" width="7.140625" style="485" customWidth="1"/>
    <col min="9" max="9" width="7.42578125" style="485" hidden="1" customWidth="1" outlineLevel="1"/>
    <col min="10" max="10" width="35.140625" style="485" customWidth="1" collapsed="1"/>
    <col min="11" max="11" width="9.42578125" style="501" bestFit="1" customWidth="1"/>
    <col min="12" max="12" width="9" style="485" customWidth="1"/>
    <col min="13" max="16384" width="11.42578125" style="485"/>
  </cols>
  <sheetData>
    <row r="1" spans="2:12" ht="21" x14ac:dyDescent="0.25">
      <c r="C1" s="1567" t="s">
        <v>380</v>
      </c>
      <c r="D1" s="1567"/>
      <c r="E1" s="1567"/>
      <c r="F1" s="1567"/>
      <c r="G1" s="1567"/>
      <c r="H1" s="1567"/>
      <c r="I1" s="1567"/>
      <c r="J1" s="1567"/>
      <c r="K1" s="492" t="s">
        <v>437</v>
      </c>
      <c r="L1" s="493">
        <f>BP_Annexe1A_Depenses!K2</f>
        <v>45608</v>
      </c>
    </row>
    <row r="2" spans="2:12" ht="21" x14ac:dyDescent="0.25">
      <c r="C2" s="1341" t="s">
        <v>213</v>
      </c>
      <c r="D2" s="1570">
        <f>BP_Annexe1A_Depenses!$D$3</f>
        <v>0</v>
      </c>
      <c r="E2" s="1570"/>
      <c r="F2" s="1570"/>
      <c r="G2" s="1570"/>
      <c r="H2" s="1570"/>
      <c r="I2" s="1340"/>
      <c r="J2" s="1340"/>
      <c r="K2" s="492"/>
    </row>
    <row r="3" spans="2:12" ht="15" x14ac:dyDescent="0.25">
      <c r="C3" s="1341" t="s">
        <v>497</v>
      </c>
      <c r="D3" s="1570">
        <f>BP_Annexe1A_Depenses!$D$4</f>
        <v>0</v>
      </c>
      <c r="E3" s="1570"/>
      <c r="F3" s="1570"/>
      <c r="G3" s="1570"/>
      <c r="H3" s="1570"/>
      <c r="I3" s="1570"/>
      <c r="J3" s="1570"/>
      <c r="K3" s="492"/>
    </row>
    <row r="4" spans="2:12" x14ac:dyDescent="0.25">
      <c r="G4" s="494"/>
      <c r="H4" s="493"/>
      <c r="K4" s="494"/>
    </row>
    <row r="5" spans="2:12" ht="15" x14ac:dyDescent="0.25">
      <c r="B5" s="1569" t="s">
        <v>195</v>
      </c>
      <c r="C5" s="1569"/>
      <c r="D5" s="1569"/>
      <c r="E5" s="1569"/>
      <c r="F5" s="1569"/>
      <c r="G5" s="1569"/>
      <c r="H5" s="495"/>
      <c r="I5" s="1569" t="s">
        <v>196</v>
      </c>
      <c r="J5" s="1569"/>
      <c r="K5" s="1569"/>
    </row>
    <row r="6" spans="2:12" ht="12.75" x14ac:dyDescent="0.25">
      <c r="B6" s="1569" t="s">
        <v>184</v>
      </c>
      <c r="C6" s="1568" t="s">
        <v>202</v>
      </c>
      <c r="D6" s="1568" t="s">
        <v>200</v>
      </c>
      <c r="E6" s="1568" t="s">
        <v>643</v>
      </c>
      <c r="F6" s="1568"/>
      <c r="G6" s="1568" t="s">
        <v>186</v>
      </c>
      <c r="H6" s="495"/>
      <c r="I6" s="1568" t="s">
        <v>184</v>
      </c>
      <c r="J6" s="1568" t="s">
        <v>197</v>
      </c>
      <c r="K6" s="1568" t="s">
        <v>186</v>
      </c>
    </row>
    <row r="7" spans="2:12" ht="12.75" x14ac:dyDescent="0.25">
      <c r="B7" s="1569"/>
      <c r="C7" s="1568"/>
      <c r="D7" s="1568"/>
      <c r="E7" s="884" t="s">
        <v>174</v>
      </c>
      <c r="F7" s="884" t="s">
        <v>175</v>
      </c>
      <c r="G7" s="1568"/>
      <c r="H7" s="495"/>
      <c r="I7" s="1568"/>
      <c r="J7" s="1568"/>
      <c r="K7" s="1568"/>
    </row>
    <row r="8" spans="2:12" ht="12.75" x14ac:dyDescent="0.25">
      <c r="B8" s="495" t="s">
        <v>2</v>
      </c>
      <c r="C8" s="502" t="s">
        <v>181</v>
      </c>
      <c r="D8" s="510">
        <f>G8-E8-F8</f>
        <v>0</v>
      </c>
      <c r="E8" s="510">
        <f>SUM(BP_Annexe1A_Depenses!R10:'BP_Annexe1A_Depenses'!R13)+SUM(BP_Annexe1A_Depenses!T10:'BP_Annexe1A_Depenses'!T13)</f>
        <v>0</v>
      </c>
      <c r="F8" s="510">
        <f>SUM(BP_Annexe1A_Depenses!S10:'BP_Annexe1A_Depenses'!S13)+SUM(BP_Annexe1A_Depenses!U10:'BP_Annexe1A_Depenses'!U13)</f>
        <v>0</v>
      </c>
      <c r="G8" s="947">
        <f>SUM(BP_Annexe1A_Depenses!Q10:'BP_Annexe1A_Depenses'!Q13)</f>
        <v>0</v>
      </c>
      <c r="H8" s="496"/>
      <c r="I8" s="495" t="s">
        <v>30</v>
      </c>
      <c r="J8" s="502" t="s">
        <v>117</v>
      </c>
      <c r="K8" s="515"/>
      <c r="L8" s="517"/>
    </row>
    <row r="9" spans="2:12" ht="12.75" x14ac:dyDescent="0.25">
      <c r="B9" s="1575" t="s">
        <v>3</v>
      </c>
      <c r="C9" s="1575"/>
      <c r="D9" s="961">
        <f>SUM(D8:D8)</f>
        <v>0</v>
      </c>
      <c r="E9" s="961">
        <f>SUM(E8:E8)</f>
        <v>0</v>
      </c>
      <c r="F9" s="961">
        <f>SUM(F8:F8)</f>
        <v>0</v>
      </c>
      <c r="G9" s="962">
        <f>SUM(G8:G8)</f>
        <v>0</v>
      </c>
      <c r="H9" s="497"/>
      <c r="I9" s="498" t="s">
        <v>39</v>
      </c>
      <c r="J9" s="516" t="s">
        <v>33</v>
      </c>
      <c r="K9" s="954">
        <f>SUM(K10:K13)</f>
        <v>0</v>
      </c>
      <c r="L9" s="517"/>
    </row>
    <row r="10" spans="2:12" ht="12.75" x14ac:dyDescent="0.25">
      <c r="B10" s="495" t="s">
        <v>182</v>
      </c>
      <c r="C10" s="502" t="s">
        <v>192</v>
      </c>
      <c r="D10" s="515"/>
      <c r="E10" s="515"/>
      <c r="F10" s="515"/>
      <c r="G10" s="515"/>
      <c r="H10" s="497"/>
      <c r="I10" s="485" t="s">
        <v>40</v>
      </c>
      <c r="J10" s="519" t="str">
        <f>'Onglet-AERM'!B43</f>
        <v>Régions</v>
      </c>
      <c r="K10" s="948">
        <f>SUM(BP_Annexe1B_Recettes!T10:T11)</f>
        <v>0</v>
      </c>
      <c r="L10" s="517"/>
    </row>
    <row r="11" spans="2:12" ht="12.75" x14ac:dyDescent="0.25">
      <c r="B11" s="508" t="s">
        <v>513</v>
      </c>
      <c r="C11" s="898" t="s">
        <v>190</v>
      </c>
      <c r="D11" s="510">
        <f t="shared" ref="D11:D13" si="0">G11-E11-F11</f>
        <v>0</v>
      </c>
      <c r="E11" s="510">
        <f>SUM(BP_Annexe1A_Depenses!R17:'BP_Annexe1A_Depenses'!R22)+SUM(BP_Annexe1A_Depenses!T17:'BP_Annexe1A_Depenses'!T22)</f>
        <v>0</v>
      </c>
      <c r="F11" s="510">
        <f>SUM(BP_Annexe1A_Depenses!S17:'BP_Annexe1A_Depenses'!S22)+SUM(BP_Annexe1A_Depenses!U17:'BP_Annexe1A_Depenses'!U22)</f>
        <v>0</v>
      </c>
      <c r="G11" s="947">
        <f>SUM(BP_Annexe1A_Depenses!Q17:'BP_Annexe1A_Depenses'!Q22)</f>
        <v>0</v>
      </c>
      <c r="H11" s="499"/>
      <c r="I11" s="485" t="s">
        <v>41</v>
      </c>
      <c r="J11" s="520" t="str">
        <f>'Onglet-AERM'!B44</f>
        <v>Départements</v>
      </c>
      <c r="K11" s="948">
        <f>SUM(BP_Annexe1B_Recettes!T12:T13)</f>
        <v>0</v>
      </c>
      <c r="L11" s="517"/>
    </row>
    <row r="12" spans="2:12" ht="12.75" x14ac:dyDescent="0.25">
      <c r="B12" s="509" t="s">
        <v>514</v>
      </c>
      <c r="C12" s="899" t="s">
        <v>445</v>
      </c>
      <c r="D12" s="511">
        <f t="shared" si="0"/>
        <v>0</v>
      </c>
      <c r="E12" s="511">
        <f>SUM(BP_Annexe1A_Depenses!R24:'BP_Annexe1A_Depenses'!R29)+SUM(BP_Annexe1A_Depenses!T24:'BP_Annexe1A_Depenses'!T29)</f>
        <v>0</v>
      </c>
      <c r="F12" s="511">
        <f>SUM(BP_Annexe1A_Depenses!S24:'BP_Annexe1A_Depenses'!S29)+SUM(BP_Annexe1A_Depenses!U24:'BP_Annexe1A_Depenses'!U29)</f>
        <v>0</v>
      </c>
      <c r="G12" s="948">
        <f>SUM(BP_Annexe1A_Depenses!Q24:'BP_Annexe1A_Depenses'!Q29)</f>
        <v>0</v>
      </c>
      <c r="H12" s="496"/>
      <c r="I12" s="485" t="s">
        <v>42</v>
      </c>
      <c r="J12" s="520" t="str">
        <f>'Onglet-AERM'!B45</f>
        <v>Intercommunalités</v>
      </c>
      <c r="K12" s="948">
        <f>SUM(BP_Annexe1B_Recettes!T14:T16)</f>
        <v>0</v>
      </c>
      <c r="L12" s="517"/>
    </row>
    <row r="13" spans="2:12" ht="12.75" x14ac:dyDescent="0.25">
      <c r="B13" s="509" t="s">
        <v>515</v>
      </c>
      <c r="C13" s="899" t="s">
        <v>191</v>
      </c>
      <c r="D13" s="511">
        <f t="shared" si="0"/>
        <v>0</v>
      </c>
      <c r="E13" s="511">
        <f>SUM(BP_Annexe1A_Depenses!R31:'BP_Annexe1A_Depenses'!R36)+SUM(BP_Annexe1A_Depenses!T31:'BP_Annexe1A_Depenses'!T36)</f>
        <v>0</v>
      </c>
      <c r="F13" s="511">
        <f>SUM(BP_Annexe1A_Depenses!S31:'BP_Annexe1A_Depenses'!S36)+SUM(BP_Annexe1A_Depenses!U31:'BP_Annexe1A_Depenses'!U36)</f>
        <v>0</v>
      </c>
      <c r="G13" s="948">
        <f>SUM(BP_Annexe1A_Depenses!Q31:'BP_Annexe1A_Depenses'!Q36)</f>
        <v>0</v>
      </c>
      <c r="H13" s="435"/>
      <c r="I13" s="485" t="s">
        <v>48</v>
      </c>
      <c r="J13" s="520" t="str">
        <f>'Onglet-AERM'!B46</f>
        <v>Communes</v>
      </c>
      <c r="K13" s="948">
        <f>SUM(BP_Annexe1B_Recettes!T17:T19)</f>
        <v>0</v>
      </c>
      <c r="L13" s="517"/>
    </row>
    <row r="14" spans="2:12" ht="12.75" x14ac:dyDescent="0.25">
      <c r="B14" s="1575" t="s">
        <v>183</v>
      </c>
      <c r="C14" s="1575"/>
      <c r="D14" s="961">
        <f>D11+D12+D13</f>
        <v>0</v>
      </c>
      <c r="E14" s="961">
        <f>E11+E12+E13</f>
        <v>0</v>
      </c>
      <c r="F14" s="961">
        <f>F11+F12+F13</f>
        <v>0</v>
      </c>
      <c r="G14" s="962">
        <f>SUM(G11:G13)</f>
        <v>0</v>
      </c>
      <c r="H14" s="497"/>
      <c r="I14" s="495" t="s">
        <v>53</v>
      </c>
      <c r="J14" s="516" t="s">
        <v>50</v>
      </c>
      <c r="K14" s="956">
        <f>SUM(K15:K19)</f>
        <v>0</v>
      </c>
      <c r="L14" s="517"/>
    </row>
    <row r="15" spans="2:12" ht="12.75" x14ac:dyDescent="0.25">
      <c r="B15" s="495" t="s">
        <v>522</v>
      </c>
      <c r="C15" s="502" t="s">
        <v>113</v>
      </c>
      <c r="D15" s="504"/>
      <c r="E15" s="504"/>
      <c r="F15" s="504"/>
      <c r="G15" s="504"/>
      <c r="H15" s="497"/>
      <c r="I15" s="505" t="s">
        <v>44</v>
      </c>
      <c r="J15" s="519" t="str">
        <f>'Onglet-AERM'!B48</f>
        <v>Union Européenne</v>
      </c>
      <c r="K15" s="948">
        <f>SUM(BP_Annexe1B_Recettes!T21)</f>
        <v>0</v>
      </c>
      <c r="L15" s="517"/>
    </row>
    <row r="16" spans="2:12" ht="12.75" x14ac:dyDescent="0.25">
      <c r="B16" s="505" t="s">
        <v>523</v>
      </c>
      <c r="C16" s="898" t="s">
        <v>209</v>
      </c>
      <c r="D16" s="510">
        <f t="shared" ref="D16:D18" si="1">G16-E16-F16</f>
        <v>0</v>
      </c>
      <c r="E16" s="510">
        <f>SUM(BP_Annexe1A_Depenses!R39:'BP_Annexe1A_Depenses'!R41)+SUM(BP_Annexe1A_Depenses!T39:'BP_Annexe1A_Depenses'!T41)</f>
        <v>0</v>
      </c>
      <c r="F16" s="510">
        <f>SUM(BP_Annexe1A_Depenses!S39:'BP_Annexe1A_Depenses'!S41)+SUM(BP_Annexe1A_Depenses!U39:'BP_Annexe1A_Depenses'!U41)</f>
        <v>0</v>
      </c>
      <c r="G16" s="947">
        <f>SUM(BP_Annexe1A_Depenses!Q39:'BP_Annexe1A_Depenses'!Q41)</f>
        <v>0</v>
      </c>
      <c r="H16" s="435"/>
      <c r="I16" s="506" t="s">
        <v>54</v>
      </c>
      <c r="J16" s="520" t="str">
        <f>'Onglet-AERM'!B49</f>
        <v>Ministères</v>
      </c>
      <c r="K16" s="948">
        <f>SUM(BP_Annexe1B_Recettes!T22:T23)</f>
        <v>0</v>
      </c>
      <c r="L16" s="517"/>
    </row>
    <row r="17" spans="2:12" ht="12.75" x14ac:dyDescent="0.25">
      <c r="B17" s="506" t="s">
        <v>524</v>
      </c>
      <c r="C17" s="899" t="s">
        <v>212</v>
      </c>
      <c r="D17" s="511">
        <f t="shared" si="1"/>
        <v>0</v>
      </c>
      <c r="E17" s="511">
        <f>SUM(BP_Annexe1A_Depenses!R42:'BP_Annexe1A_Depenses'!R44)+SUM(BP_Annexe1A_Depenses!T42:'BP_Annexe1A_Depenses'!T44)</f>
        <v>0</v>
      </c>
      <c r="F17" s="511">
        <f>SUM(BP_Annexe1A_Depenses!S42:'BP_Annexe1A_Depenses'!S44)+SUM(BP_Annexe1A_Depenses!U42:'BP_Annexe1A_Depenses'!U44)</f>
        <v>0</v>
      </c>
      <c r="G17" s="948">
        <f>SUM(BP_Annexe1A_Depenses!Q42:'BP_Annexe1A_Depenses'!Q44)</f>
        <v>0</v>
      </c>
      <c r="H17" s="497"/>
      <c r="I17" s="506" t="s">
        <v>55</v>
      </c>
      <c r="J17" s="522" t="s">
        <v>69</v>
      </c>
      <c r="K17" s="948">
        <f>SUM(BP_Annexe1B_Recettes!T24)</f>
        <v>0</v>
      </c>
      <c r="L17" s="517"/>
    </row>
    <row r="18" spans="2:12" ht="12.75" x14ac:dyDescent="0.25">
      <c r="B18" s="506" t="s">
        <v>538</v>
      </c>
      <c r="C18" s="899" t="s">
        <v>210</v>
      </c>
      <c r="D18" s="511">
        <f t="shared" si="1"/>
        <v>0</v>
      </c>
      <c r="E18" s="511">
        <f>SUM(BP_Annexe1A_Depenses!R45:'BP_Annexe1A_Depenses'!R47)+SUM(BP_Annexe1A_Depenses!T45:'BP_Annexe1A_Depenses'!T47)</f>
        <v>0</v>
      </c>
      <c r="F18" s="511">
        <f>SUM(BP_Annexe1A_Depenses!S45:'BP_Annexe1A_Depenses'!S47)+SUM(BP_Annexe1A_Depenses!U45:'BP_Annexe1A_Depenses'!U47)</f>
        <v>0</v>
      </c>
      <c r="G18" s="948">
        <f>SUM(BP_Annexe1A_Depenses!Q45:'BP_Annexe1A_Depenses'!Q47)</f>
        <v>0</v>
      </c>
      <c r="H18" s="497"/>
      <c r="I18" s="506"/>
      <c r="J18" s="520" t="str">
        <f>'Onglet-AERM'!B51</f>
        <v>Autres agences de l'eau</v>
      </c>
      <c r="K18" s="948">
        <f>SUM(BP_Annexe1B_Recettes!T25:T26)</f>
        <v>0</v>
      </c>
      <c r="L18" s="517"/>
    </row>
    <row r="19" spans="2:12" ht="12.75" x14ac:dyDescent="0.25">
      <c r="B19" s="1575" t="s">
        <v>531</v>
      </c>
      <c r="C19" s="1575"/>
      <c r="D19" s="961">
        <f>SUM(D15:D18)</f>
        <v>0</v>
      </c>
      <c r="E19" s="961">
        <f t="shared" ref="E19:G19" si="2">SUM(E15:E18)</f>
        <v>0</v>
      </c>
      <c r="F19" s="961">
        <f t="shared" si="2"/>
        <v>0</v>
      </c>
      <c r="G19" s="962">
        <f t="shared" si="2"/>
        <v>0</v>
      </c>
      <c r="H19" s="435"/>
      <c r="I19" s="506" t="s">
        <v>56</v>
      </c>
      <c r="J19" s="520" t="str">
        <f>'Onglet-AERM'!B52</f>
        <v>Autres Etablissements Public</v>
      </c>
      <c r="K19" s="948">
        <f>SUM(BP_Annexe1B_Recettes!T27:T29)</f>
        <v>0</v>
      </c>
      <c r="L19" s="517"/>
    </row>
    <row r="20" spans="2:12" ht="12.75" x14ac:dyDescent="0.25">
      <c r="B20" s="495" t="s">
        <v>508</v>
      </c>
      <c r="C20" s="502" t="s">
        <v>512</v>
      </c>
      <c r="D20" s="511">
        <f t="shared" ref="D20" si="3">G20-E20-F20</f>
        <v>0</v>
      </c>
      <c r="E20" s="511">
        <f>SUM(BP_Annexe1A_Depenses!R50:'BP_Annexe1A_Depenses'!R53)+SUM(BP_Annexe1A_Depenses!T50:'BP_Annexe1A_Depenses'!T53)</f>
        <v>0</v>
      </c>
      <c r="F20" s="511">
        <f>SUM(BP_Annexe1A_Depenses!S50:'BP_Annexe1A_Depenses'!S53)+SUM(BP_Annexe1A_Depenses!U50:'BP_Annexe1A_Depenses'!U53)</f>
        <v>0</v>
      </c>
      <c r="G20" s="948">
        <f>SUM(BP_Annexe1A_Depenses!Q50:'BP_Annexe1A_Depenses'!Q53)</f>
        <v>0</v>
      </c>
      <c r="H20" s="435"/>
      <c r="I20" s="1573" t="s">
        <v>111</v>
      </c>
      <c r="J20" s="1574"/>
      <c r="K20" s="962">
        <f>K9+K14</f>
        <v>0</v>
      </c>
      <c r="L20" s="517"/>
    </row>
    <row r="21" spans="2:12" ht="12.75" x14ac:dyDescent="0.25">
      <c r="B21" s="1575" t="s">
        <v>532</v>
      </c>
      <c r="C21" s="1575"/>
      <c r="D21" s="961">
        <f>SUM(D20)</f>
        <v>0</v>
      </c>
      <c r="E21" s="961">
        <f t="shared" ref="E21:G21" si="4">SUM(E20)</f>
        <v>0</v>
      </c>
      <c r="F21" s="961">
        <f t="shared" si="4"/>
        <v>0</v>
      </c>
      <c r="G21" s="962">
        <f t="shared" si="4"/>
        <v>0</v>
      </c>
      <c r="H21" s="435"/>
      <c r="I21" s="495" t="s">
        <v>31</v>
      </c>
      <c r="J21" s="521" t="s">
        <v>32</v>
      </c>
      <c r="K21" s="515"/>
      <c r="L21" s="517"/>
    </row>
    <row r="22" spans="2:12" ht="12.75" x14ac:dyDescent="0.25">
      <c r="B22" s="495" t="s">
        <v>4</v>
      </c>
      <c r="C22" s="502" t="s">
        <v>133</v>
      </c>
      <c r="D22" s="504"/>
      <c r="E22" s="504"/>
      <c r="F22" s="504"/>
      <c r="G22" s="504"/>
      <c r="H22" s="499"/>
      <c r="I22" s="505" t="s">
        <v>61</v>
      </c>
      <c r="J22" s="519" t="str">
        <f>'Onglet-AERM'!B55</f>
        <v>Entreprise/ Fondation</v>
      </c>
      <c r="K22" s="947">
        <f>SUM(BP_Annexe1B_Recettes!T32:T34)</f>
        <v>0</v>
      </c>
      <c r="L22" s="517"/>
    </row>
    <row r="23" spans="2:12" ht="12.75" x14ac:dyDescent="0.25">
      <c r="B23" s="505" t="s">
        <v>193</v>
      </c>
      <c r="C23" s="898" t="s">
        <v>194</v>
      </c>
      <c r="D23" s="510">
        <f t="shared" ref="D23:D26" si="5">G23-E23-F23</f>
        <v>0</v>
      </c>
      <c r="E23" s="510">
        <f>SUM(BP_Annexe1A_Depenses!R57:'BP_Annexe1A_Depenses'!R62)+SUM(BP_Annexe1A_Depenses!T57:'BP_Annexe1A_Depenses'!T62)</f>
        <v>0</v>
      </c>
      <c r="F23" s="510">
        <f>SUM(BP_Annexe1A_Depenses!S57:'BP_Annexe1A_Depenses'!S62)+SUM(BP_Annexe1A_Depenses!U57:'BP_Annexe1A_Depenses'!U62)</f>
        <v>0</v>
      </c>
      <c r="G23" s="947">
        <f>SUM(BP_Annexe1A_Depenses!Q57:'BP_Annexe1A_Depenses'!Q62)</f>
        <v>0</v>
      </c>
      <c r="H23" s="496"/>
      <c r="I23" s="506" t="s">
        <v>62</v>
      </c>
      <c r="J23" s="520" t="str">
        <f>'Onglet-AERM'!B56</f>
        <v>Particuliers</v>
      </c>
      <c r="K23" s="948">
        <f>SUM(BP_Annexe1B_Recettes!T35)</f>
        <v>0</v>
      </c>
      <c r="L23" s="517"/>
    </row>
    <row r="24" spans="2:12" ht="12.75" x14ac:dyDescent="0.25">
      <c r="B24" s="506" t="s">
        <v>7</v>
      </c>
      <c r="C24" s="899" t="s">
        <v>556</v>
      </c>
      <c r="D24" s="511">
        <f t="shared" si="5"/>
        <v>0</v>
      </c>
      <c r="E24" s="511">
        <f>SUM(BP_Annexe1A_Depenses!R63:'BP_Annexe1A_Depenses'!R65)+SUM(BP_Annexe1A_Depenses!T63:'BP_Annexe1A_Depenses'!T65)</f>
        <v>0</v>
      </c>
      <c r="F24" s="511">
        <f>SUM(BP_Annexe1A_Depenses!S63:'BP_Annexe1A_Depenses'!S65)+SUM(BP_Annexe1A_Depenses!U63:'BP_Annexe1A_Depenses'!U65)</f>
        <v>0</v>
      </c>
      <c r="G24" s="948">
        <f>SUM(BP_Annexe1A_Depenses!Q63:'BP_Annexe1A_Depenses'!Q65)</f>
        <v>0</v>
      </c>
      <c r="H24" s="435"/>
      <c r="I24" s="506" t="s">
        <v>63</v>
      </c>
      <c r="J24" s="520" t="str">
        <f>'Onglet-AERM'!B57</f>
        <v>Autres</v>
      </c>
      <c r="K24" s="948">
        <f>SUM(BP_Annexe1B_Recettes!T36:T38)</f>
        <v>0</v>
      </c>
      <c r="L24" s="517"/>
    </row>
    <row r="25" spans="2:12" ht="12.75" x14ac:dyDescent="0.25">
      <c r="B25" s="506" t="s">
        <v>8</v>
      </c>
      <c r="C25" s="507" t="s">
        <v>201</v>
      </c>
      <c r="D25" s="511">
        <f t="shared" si="5"/>
        <v>0</v>
      </c>
      <c r="E25" s="511">
        <f>BP_Annexe1A_Depenses!R66+BP_Annexe1A_Depenses!T66</f>
        <v>0</v>
      </c>
      <c r="F25" s="511">
        <f>BP_Annexe1A_Depenses!S66+BP_Annexe1A_Depenses!U66</f>
        <v>0</v>
      </c>
      <c r="G25" s="948">
        <f>BP_Annexe1A_Depenses!Q66</f>
        <v>0</v>
      </c>
      <c r="H25" s="435"/>
      <c r="I25" s="1573" t="s">
        <v>112</v>
      </c>
      <c r="J25" s="1574"/>
      <c r="K25" s="962">
        <f>SUM(K22:K24)</f>
        <v>0</v>
      </c>
      <c r="L25" s="517"/>
    </row>
    <row r="26" spans="2:12" ht="12.75" x14ac:dyDescent="0.25">
      <c r="B26" s="506" t="s">
        <v>9</v>
      </c>
      <c r="C26" s="899" t="s">
        <v>385</v>
      </c>
      <c r="D26" s="511">
        <f t="shared" si="5"/>
        <v>0</v>
      </c>
      <c r="E26" s="511">
        <f>SUM(BP_Annexe1A_Depenses!R67:'BP_Annexe1A_Depenses'!R68)+SUM(BP_Annexe1A_Depenses!T67:'BP_Annexe1A_Depenses'!T68)</f>
        <v>0</v>
      </c>
      <c r="F26" s="511">
        <f>SUM(BP_Annexe1A_Depenses!S67:'BP_Annexe1A_Depenses'!S68)+SUM(BP_Annexe1A_Depenses!U67:'BP_Annexe1A_Depenses'!U68)</f>
        <v>0</v>
      </c>
      <c r="G26" s="948">
        <f>SUM(BP_Annexe1A_Depenses!Q67:'BP_Annexe1A_Depenses'!Q68)</f>
        <v>0</v>
      </c>
      <c r="H26" s="435"/>
      <c r="I26" s="495" t="s">
        <v>155</v>
      </c>
      <c r="J26" s="502" t="s">
        <v>384</v>
      </c>
      <c r="K26" s="803" t="s">
        <v>200</v>
      </c>
      <c r="L26" s="804" t="s">
        <v>334</v>
      </c>
    </row>
    <row r="27" spans="2:12" ht="12.75" x14ac:dyDescent="0.25">
      <c r="B27" s="1899" t="s">
        <v>211</v>
      </c>
      <c r="C27" s="1899"/>
      <c r="D27" s="961">
        <f>SUM(D23:D26)</f>
        <v>0</v>
      </c>
      <c r="E27" s="961">
        <f>SUM(E23:E26)</f>
        <v>0</v>
      </c>
      <c r="F27" s="961">
        <f>SUM(F23:F26)</f>
        <v>0</v>
      </c>
      <c r="G27" s="962">
        <f>SUM(G23:G26)</f>
        <v>0</v>
      </c>
      <c r="H27" s="435"/>
      <c r="I27" s="485" t="s">
        <v>156</v>
      </c>
      <c r="J27" s="519" t="s">
        <v>450</v>
      </c>
      <c r="K27" s="947">
        <f>SUM(BP_Annexe1B_Recettes!T41)-L27</f>
        <v>0</v>
      </c>
      <c r="L27" s="947">
        <f>IF(BP_Annexe1B_Recettes!$M$52=0,0,BP_Annexe1B_Recettes!U41+BP_Annexe1B_Recettes!V41)</f>
        <v>0</v>
      </c>
    </row>
    <row r="28" spans="2:12" ht="12.75" x14ac:dyDescent="0.25">
      <c r="B28" s="495" t="s">
        <v>178</v>
      </c>
      <c r="C28" s="518" t="s">
        <v>208</v>
      </c>
      <c r="D28" s="511">
        <f t="shared" ref="D28:D29" si="6">G28-E28-F28</f>
        <v>0</v>
      </c>
      <c r="E28" s="511">
        <f>BP_Annexe1A_Depenses!R70+BP_Annexe1A_Depenses!T70</f>
        <v>0</v>
      </c>
      <c r="F28" s="511">
        <f>BP_Annexe1A_Depenses!S70+BP_Annexe1A_Depenses!U70</f>
        <v>0</v>
      </c>
      <c r="G28" s="948">
        <f>BP_Annexe1A_Depenses!Q70</f>
        <v>0</v>
      </c>
      <c r="H28" s="499"/>
      <c r="I28" s="485" t="s">
        <v>157</v>
      </c>
      <c r="J28" s="520" t="s">
        <v>451</v>
      </c>
      <c r="K28" s="948">
        <f>SUM(BP_Annexe1B_Recettes!T42:T44)-L28</f>
        <v>0</v>
      </c>
      <c r="L28" s="948">
        <f>SUM(BP_Annexe1B_Recettes!U42:U44)+SUM(BP_Annexe1B_Recettes!V42:V44)</f>
        <v>0</v>
      </c>
    </row>
    <row r="29" spans="2:12" ht="12.75" x14ac:dyDescent="0.25">
      <c r="B29" s="495" t="s">
        <v>179</v>
      </c>
      <c r="C29" s="891" t="s">
        <v>449</v>
      </c>
      <c r="D29" s="512">
        <f t="shared" si="6"/>
        <v>0</v>
      </c>
      <c r="E29" s="512">
        <f>BP_Annexe1A_Depenses!R71+BP_Annexe1A_Depenses!T71</f>
        <v>0</v>
      </c>
      <c r="F29" s="512">
        <f>BP_Annexe1A_Depenses!S71+BP_Annexe1A_Depenses!U71</f>
        <v>0</v>
      </c>
      <c r="G29" s="949">
        <f>BP_Annexe1A_Depenses!Q71</f>
        <v>0</v>
      </c>
      <c r="H29" s="496"/>
      <c r="I29" s="485" t="s">
        <v>158</v>
      </c>
      <c r="J29" s="520" t="s">
        <v>383</v>
      </c>
      <c r="K29" s="948">
        <f>SUM(BP_Annexe1B_Recettes!T47)-L29</f>
        <v>0</v>
      </c>
      <c r="L29" s="948">
        <f>IF(BP_Annexe1B_Recettes!$M$52=0,0,BP_Annexe1B_Recettes!U47+BP_Annexe1B_Recettes!V47)</f>
        <v>0</v>
      </c>
    </row>
    <row r="30" spans="2:12" ht="15" x14ac:dyDescent="0.25">
      <c r="B30" s="1571" t="s">
        <v>539</v>
      </c>
      <c r="C30" s="1571"/>
      <c r="D30" s="963">
        <f>D9+D14+D19+D21+D27+D28+D29</f>
        <v>0</v>
      </c>
      <c r="E30" s="963">
        <f>E9+E14+E19+E21+E27+E28+E29</f>
        <v>0</v>
      </c>
      <c r="F30" s="963">
        <f>F9+F14+F19+F21+F27+F28+F29</f>
        <v>0</v>
      </c>
      <c r="G30" s="964">
        <f>G9+G14+G19+G21+G27+G28+G29</f>
        <v>0</v>
      </c>
      <c r="H30" s="435"/>
      <c r="I30" s="485" t="s">
        <v>159</v>
      </c>
      <c r="J30" s="520" t="s">
        <v>160</v>
      </c>
      <c r="K30" s="948">
        <f>SUM(BP_Annexe1B_Recettes!T48:T50)-L30</f>
        <v>0</v>
      </c>
      <c r="L30" s="948">
        <f>SUM(BP_Annexe1B_Recettes!U48:U50)+SUM(BP_Annexe1B_Recettes!V48:V50)</f>
        <v>0</v>
      </c>
    </row>
    <row r="31" spans="2:12" ht="12.75" x14ac:dyDescent="0.25">
      <c r="B31" s="965"/>
      <c r="D31" s="513"/>
      <c r="E31" s="1576">
        <f>E30+F30</f>
        <v>0</v>
      </c>
      <c r="F31" s="1577"/>
      <c r="G31" s="514"/>
      <c r="H31" s="435"/>
      <c r="I31" s="1572" t="s">
        <v>199</v>
      </c>
      <c r="J31" s="1572"/>
      <c r="K31" s="966">
        <f>SUM(K27:K30)</f>
        <v>0</v>
      </c>
      <c r="L31" s="966">
        <f>SUM(L27:L30)</f>
        <v>0</v>
      </c>
    </row>
    <row r="32" spans="2:12" ht="15" x14ac:dyDescent="0.25">
      <c r="H32" s="435"/>
      <c r="I32" s="1571" t="s">
        <v>161</v>
      </c>
      <c r="J32" s="1571"/>
      <c r="K32" s="967">
        <f>INT(K20+K25+K31+L31)</f>
        <v>0</v>
      </c>
      <c r="L32" s="955"/>
    </row>
    <row r="33" spans="8:11" x14ac:dyDescent="0.25">
      <c r="H33" s="435"/>
      <c r="J33" s="490"/>
      <c r="K33" s="491"/>
    </row>
    <row r="34" spans="8:11" ht="12" x14ac:dyDescent="0.25">
      <c r="H34" s="436"/>
      <c r="J34" s="490"/>
      <c r="K34" s="491"/>
    </row>
    <row r="35" spans="8:11" ht="12" x14ac:dyDescent="0.25">
      <c r="H35" s="436"/>
      <c r="J35" s="490"/>
      <c r="K35" s="491"/>
    </row>
    <row r="36" spans="8:11" x14ac:dyDescent="0.25">
      <c r="H36" s="435"/>
      <c r="J36" s="490"/>
      <c r="K36" s="491"/>
    </row>
    <row r="37" spans="8:11" x14ac:dyDescent="0.25">
      <c r="H37" s="435"/>
      <c r="K37" s="491"/>
    </row>
    <row r="38" spans="8:11" ht="12" x14ac:dyDescent="0.25">
      <c r="H38" s="436"/>
      <c r="J38" s="490"/>
      <c r="K38" s="491"/>
    </row>
    <row r="39" spans="8:11" x14ac:dyDescent="0.25">
      <c r="H39" s="500"/>
      <c r="J39" s="490"/>
      <c r="K39" s="491"/>
    </row>
    <row r="40" spans="8:11" x14ac:dyDescent="0.25">
      <c r="J40" s="490"/>
      <c r="K40" s="491"/>
    </row>
    <row r="41" spans="8:11" x14ac:dyDescent="0.25">
      <c r="J41" s="490"/>
      <c r="K41" s="491"/>
    </row>
    <row r="42" spans="8:11" x14ac:dyDescent="0.25">
      <c r="J42" s="490"/>
      <c r="K42" s="491"/>
    </row>
    <row r="43" spans="8:11" x14ac:dyDescent="0.25">
      <c r="J43" s="490"/>
      <c r="K43" s="491"/>
    </row>
    <row r="44" spans="8:11" x14ac:dyDescent="0.25">
      <c r="J44" s="490"/>
      <c r="K44" s="491"/>
    </row>
    <row r="45" spans="8:11" x14ac:dyDescent="0.25">
      <c r="J45" s="490"/>
      <c r="K45" s="491"/>
    </row>
    <row r="46" spans="8:11" x14ac:dyDescent="0.25">
      <c r="J46" s="490"/>
      <c r="K46" s="491"/>
    </row>
    <row r="47" spans="8:11" x14ac:dyDescent="0.25">
      <c r="J47" s="490"/>
      <c r="K47" s="491"/>
    </row>
    <row r="48" spans="8:11" x14ac:dyDescent="0.25">
      <c r="J48" s="490"/>
      <c r="K48" s="491"/>
    </row>
    <row r="49" spans="10:11" x14ac:dyDescent="0.25">
      <c r="J49" s="490"/>
      <c r="K49" s="491"/>
    </row>
    <row r="50" spans="10:11" x14ac:dyDescent="0.25">
      <c r="J50" s="490"/>
      <c r="K50" s="491"/>
    </row>
    <row r="51" spans="10:11" x14ac:dyDescent="0.25">
      <c r="J51" s="490"/>
      <c r="K51" s="491"/>
    </row>
    <row r="52" spans="10:11" x14ac:dyDescent="0.25">
      <c r="J52" s="490"/>
      <c r="K52" s="491"/>
    </row>
    <row r="53" spans="10:11" x14ac:dyDescent="0.25">
      <c r="J53" s="490"/>
      <c r="K53" s="491"/>
    </row>
    <row r="54" spans="10:11" x14ac:dyDescent="0.25">
      <c r="J54" s="490"/>
      <c r="K54" s="491"/>
    </row>
    <row r="55" spans="10:11" x14ac:dyDescent="0.25">
      <c r="J55" s="490"/>
      <c r="K55" s="491"/>
    </row>
    <row r="56" spans="10:11" x14ac:dyDescent="0.25">
      <c r="J56" s="490"/>
      <c r="K56" s="491"/>
    </row>
    <row r="57" spans="10:11" x14ac:dyDescent="0.25">
      <c r="J57" s="490"/>
      <c r="K57" s="491"/>
    </row>
    <row r="58" spans="10:11" x14ac:dyDescent="0.25">
      <c r="J58" s="490"/>
      <c r="K58" s="491"/>
    </row>
    <row r="59" spans="10:11" x14ac:dyDescent="0.25">
      <c r="J59" s="490"/>
      <c r="K59" s="491"/>
    </row>
    <row r="60" spans="10:11" x14ac:dyDescent="0.25">
      <c r="J60" s="490"/>
      <c r="K60" s="491"/>
    </row>
    <row r="61" spans="10:11" x14ac:dyDescent="0.25">
      <c r="J61" s="490"/>
      <c r="K61" s="491"/>
    </row>
    <row r="62" spans="10:11" x14ac:dyDescent="0.25">
      <c r="J62" s="490"/>
      <c r="K62" s="491"/>
    </row>
    <row r="63" spans="10:11" x14ac:dyDescent="0.25">
      <c r="J63" s="490"/>
      <c r="K63" s="491"/>
    </row>
    <row r="64" spans="10:11" x14ac:dyDescent="0.25">
      <c r="J64" s="490"/>
      <c r="K64" s="491"/>
    </row>
    <row r="65" spans="10:11" x14ac:dyDescent="0.25">
      <c r="J65" s="490"/>
      <c r="K65" s="491"/>
    </row>
    <row r="66" spans="10:11" x14ac:dyDescent="0.25">
      <c r="J66" s="490"/>
      <c r="K66" s="491"/>
    </row>
    <row r="67" spans="10:11" x14ac:dyDescent="0.25">
      <c r="J67" s="490"/>
      <c r="K67" s="491"/>
    </row>
    <row r="68" spans="10:11" x14ac:dyDescent="0.25">
      <c r="J68" s="490"/>
      <c r="K68" s="491"/>
    </row>
    <row r="69" spans="10:11" x14ac:dyDescent="0.25">
      <c r="J69" s="490"/>
      <c r="K69" s="491"/>
    </row>
    <row r="70" spans="10:11" x14ac:dyDescent="0.25">
      <c r="J70" s="490"/>
      <c r="K70" s="491"/>
    </row>
    <row r="71" spans="10:11" x14ac:dyDescent="0.25">
      <c r="J71" s="490"/>
      <c r="K71" s="491"/>
    </row>
    <row r="72" spans="10:11" x14ac:dyDescent="0.25">
      <c r="J72" s="490"/>
      <c r="K72" s="491"/>
    </row>
    <row r="73" spans="10:11" x14ac:dyDescent="0.25">
      <c r="K73" s="491"/>
    </row>
    <row r="74" spans="10:11" x14ac:dyDescent="0.25">
      <c r="K74" s="491"/>
    </row>
    <row r="75" spans="10:11" x14ac:dyDescent="0.25">
      <c r="K75" s="491"/>
    </row>
    <row r="76" spans="10:11" x14ac:dyDescent="0.25">
      <c r="K76" s="491"/>
    </row>
    <row r="77" spans="10:11" x14ac:dyDescent="0.25">
      <c r="K77" s="491"/>
    </row>
    <row r="78" spans="10:11" x14ac:dyDescent="0.25">
      <c r="K78" s="491"/>
    </row>
    <row r="79" spans="10:11" x14ac:dyDescent="0.25">
      <c r="K79" s="491"/>
    </row>
    <row r="80" spans="10:11" x14ac:dyDescent="0.25">
      <c r="K80" s="491"/>
    </row>
    <row r="81" spans="11:11" x14ac:dyDescent="0.25">
      <c r="K81" s="491"/>
    </row>
    <row r="82" spans="11:11" x14ac:dyDescent="0.25">
      <c r="K82" s="491"/>
    </row>
    <row r="83" spans="11:11" x14ac:dyDescent="0.25">
      <c r="K83" s="491"/>
    </row>
    <row r="84" spans="11:11" x14ac:dyDescent="0.25">
      <c r="K84" s="491"/>
    </row>
  </sheetData>
  <sheetProtection algorithmName="SHA-512" hashValue="+pGrLzCawJLFMBkb76As/MRjd06Bwa+qcZzFy237G0fjqo1mizBPdAjsD6GnglXk42oUBPpKKTcCIj8wDp6Ttw==" saltValue="ASUlJg0XAEPEWaKSjdVVEg==" spinCount="100000" sheet="1" formatColumns="0" formatRows="0" insertColumns="0" selectLockedCells="1"/>
  <mergeCells count="24">
    <mergeCell ref="B21:C21"/>
    <mergeCell ref="I25:J25"/>
    <mergeCell ref="B5:G5"/>
    <mergeCell ref="I5:K5"/>
    <mergeCell ref="B6:B7"/>
    <mergeCell ref="C6:C7"/>
    <mergeCell ref="D6:D7"/>
    <mergeCell ref="E6:F6"/>
    <mergeCell ref="G6:G7"/>
    <mergeCell ref="I6:I7"/>
    <mergeCell ref="J6:J7"/>
    <mergeCell ref="C1:J1"/>
    <mergeCell ref="K6:K7"/>
    <mergeCell ref="B9:C9"/>
    <mergeCell ref="B14:C14"/>
    <mergeCell ref="I20:J20"/>
    <mergeCell ref="D2:H2"/>
    <mergeCell ref="D3:J3"/>
    <mergeCell ref="B19:C19"/>
    <mergeCell ref="B27:C27"/>
    <mergeCell ref="I31:J31"/>
    <mergeCell ref="B30:C30"/>
    <mergeCell ref="I32:J32"/>
    <mergeCell ref="E31:F31"/>
  </mergeCells>
  <conditionalFormatting sqref="G30 K32">
    <cfRule type="expression" dxfId="48" priority="1">
      <formula>$G$30=$K$32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&amp;L&amp;A&amp;C&amp;F&amp;R&amp;P/&amp;N</oddFooter>
  </headerFooter>
  <ignoredErrors>
    <ignoredError sqref="D2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AC1D-E919-4454-8B09-3975439B5E56}">
  <sheetPr codeName="Feuil8">
    <tabColor rgb="FFFF9900"/>
    <pageSetUpPr fitToPage="1"/>
  </sheetPr>
  <dimension ref="B1:T84"/>
  <sheetViews>
    <sheetView showGridLines="0" zoomScaleNormal="100" workbookViewId="0">
      <selection activeCell="E7" sqref="E7"/>
    </sheetView>
  </sheetViews>
  <sheetFormatPr baseColWidth="10" defaultColWidth="11.42578125" defaultRowHeight="11.25" outlineLevelCol="1" x14ac:dyDescent="0.25"/>
  <cols>
    <col min="1" max="1" width="2.5703125" style="485" customWidth="1"/>
    <col min="2" max="2" width="4.5703125" style="485" hidden="1" customWidth="1" outlineLevel="1"/>
    <col min="3" max="3" width="41.85546875" style="485" customWidth="1" collapsed="1"/>
    <col min="4" max="4" width="9.5703125" style="485" bestFit="1" customWidth="1"/>
    <col min="5" max="6" width="9" style="485" customWidth="1"/>
    <col min="7" max="7" width="9.42578125" style="501" bestFit="1" customWidth="1"/>
    <col min="8" max="8" width="9" style="501" hidden="1" customWidth="1" outlineLevel="1"/>
    <col min="9" max="9" width="12.140625" style="501" customWidth="1" collapsed="1"/>
    <col min="10" max="10" width="7.140625" style="485" customWidth="1"/>
    <col min="11" max="11" width="5" style="485" hidden="1" customWidth="1" outlineLevel="1"/>
    <col min="12" max="12" width="35.140625" style="485" customWidth="1" collapsed="1"/>
    <col min="13" max="13" width="9.42578125" style="501" bestFit="1" customWidth="1"/>
    <col min="14" max="14" width="9" style="485" customWidth="1"/>
    <col min="15" max="16" width="11.42578125" style="485" customWidth="1" outlineLevel="1"/>
    <col min="17" max="17" width="12.140625" style="485" customWidth="1"/>
    <col min="18" max="16384" width="11.42578125" style="485"/>
  </cols>
  <sheetData>
    <row r="1" spans="2:20" ht="21" x14ac:dyDescent="0.25">
      <c r="C1" s="1567" t="s">
        <v>330</v>
      </c>
      <c r="D1" s="1567"/>
      <c r="E1" s="1567"/>
      <c r="F1" s="1567"/>
      <c r="G1" s="1567"/>
      <c r="H1" s="1567"/>
      <c r="I1" s="1567"/>
      <c r="J1" s="1567"/>
      <c r="K1" s="1567"/>
      <c r="L1" s="1567"/>
      <c r="M1" s="1567"/>
      <c r="N1" s="1567"/>
      <c r="O1" s="1567"/>
      <c r="P1" s="1567"/>
      <c r="Q1" s="492" t="s">
        <v>437</v>
      </c>
      <c r="R1" s="493">
        <f>BP_Annexe1A_Depenses!K2</f>
        <v>45608</v>
      </c>
    </row>
    <row r="2" spans="2:20" ht="21" customHeight="1" x14ac:dyDescent="0.25">
      <c r="C2" s="1341" t="s">
        <v>213</v>
      </c>
      <c r="D2" s="1570">
        <f>BP_Annexe1A_Depenses!$D$3</f>
        <v>0</v>
      </c>
      <c r="E2" s="1570"/>
      <c r="F2" s="1570"/>
      <c r="G2" s="1570"/>
      <c r="H2" s="1570"/>
      <c r="I2" s="1570"/>
      <c r="J2" s="1340"/>
      <c r="K2" s="492"/>
      <c r="L2" s="1340"/>
      <c r="M2" s="1340"/>
      <c r="N2" s="1340"/>
      <c r="O2" s="1340"/>
      <c r="P2" s="1340"/>
      <c r="Q2" s="492"/>
      <c r="R2" s="493"/>
    </row>
    <row r="3" spans="2:20" ht="21" x14ac:dyDescent="0.25">
      <c r="C3" s="1341" t="s">
        <v>497</v>
      </c>
      <c r="D3" s="1570">
        <f>BP_Annexe1A_Depenses!$D$4</f>
        <v>0</v>
      </c>
      <c r="E3" s="1570"/>
      <c r="F3" s="1570"/>
      <c r="G3" s="1570"/>
      <c r="H3" s="1570"/>
      <c r="I3" s="1570"/>
      <c r="J3" s="1570"/>
      <c r="K3" s="1570"/>
      <c r="L3" s="1570"/>
      <c r="M3" s="1340"/>
      <c r="N3" s="1340"/>
      <c r="O3" s="1340"/>
      <c r="P3" s="1340"/>
      <c r="Q3" s="492"/>
      <c r="R3" s="493"/>
    </row>
    <row r="4" spans="2:20" x14ac:dyDescent="0.25">
      <c r="G4" s="494"/>
      <c r="H4" s="494"/>
      <c r="I4" s="494"/>
      <c r="J4" s="493"/>
      <c r="M4" s="494"/>
    </row>
    <row r="5" spans="2:20" ht="14.45" customHeight="1" x14ac:dyDescent="0.25">
      <c r="B5" s="1903" t="s">
        <v>195</v>
      </c>
      <c r="C5" s="1903"/>
      <c r="D5" s="1903"/>
      <c r="E5" s="1903"/>
      <c r="F5" s="1903"/>
      <c r="G5" s="1903"/>
      <c r="H5" s="842"/>
      <c r="I5" s="885"/>
      <c r="J5" s="495"/>
      <c r="K5" s="1903" t="s">
        <v>500</v>
      </c>
      <c r="L5" s="1903"/>
      <c r="M5" s="1903"/>
      <c r="N5" s="1903"/>
      <c r="O5" s="1903"/>
      <c r="P5" s="1903"/>
      <c r="Q5" s="1903"/>
      <c r="R5" s="1903"/>
    </row>
    <row r="6" spans="2:20" ht="12.95" customHeight="1" x14ac:dyDescent="0.25">
      <c r="B6" s="1903" t="s">
        <v>184</v>
      </c>
      <c r="C6" s="1904" t="s">
        <v>202</v>
      </c>
      <c r="D6" s="1904" t="s">
        <v>200</v>
      </c>
      <c r="E6" s="1904" t="s">
        <v>643</v>
      </c>
      <c r="F6" s="1904"/>
      <c r="G6" s="1904" t="s">
        <v>331</v>
      </c>
      <c r="H6" s="1904"/>
      <c r="I6" s="1904"/>
      <c r="J6" s="495"/>
      <c r="K6" s="1568" t="s">
        <v>184</v>
      </c>
      <c r="L6" s="1904" t="s">
        <v>197</v>
      </c>
      <c r="M6" s="1904" t="s">
        <v>331</v>
      </c>
      <c r="N6" s="1904"/>
      <c r="O6" s="1904"/>
      <c r="P6" s="1904"/>
      <c r="Q6" s="1904"/>
      <c r="R6" s="1904"/>
    </row>
    <row r="7" spans="2:20" ht="12.95" customHeight="1" x14ac:dyDescent="0.25">
      <c r="B7" s="1903"/>
      <c r="C7" s="1904"/>
      <c r="D7" s="1904"/>
      <c r="E7" s="843" t="s">
        <v>174</v>
      </c>
      <c r="F7" s="843" t="s">
        <v>175</v>
      </c>
      <c r="G7" s="843" t="s">
        <v>332</v>
      </c>
      <c r="H7" s="843" t="s">
        <v>333</v>
      </c>
      <c r="I7" s="886" t="s">
        <v>382</v>
      </c>
      <c r="J7" s="495"/>
      <c r="K7" s="1568"/>
      <c r="L7" s="1904"/>
      <c r="M7" s="843" t="s">
        <v>496</v>
      </c>
      <c r="O7" s="886" t="s">
        <v>333</v>
      </c>
      <c r="Q7" s="886" t="s">
        <v>382</v>
      </c>
    </row>
    <row r="8" spans="2:20" ht="12.75" x14ac:dyDescent="0.25">
      <c r="B8" s="495" t="s">
        <v>2</v>
      </c>
      <c r="C8" s="502" t="s">
        <v>181</v>
      </c>
      <c r="D8" s="510">
        <f>SUM(BE_Annexe1A_Depenses!AB10:'BE_Annexe1A_Depenses'!AB13)</f>
        <v>0</v>
      </c>
      <c r="E8" s="510">
        <f>SUM(BE_Annexe1A_Depenses!AC10:'BE_Annexe1A_Depenses'!AC13)+SUM(BE_Annexe1A_Depenses!AE10:'BE_Annexe1A_Depenses'!AE13)</f>
        <v>0</v>
      </c>
      <c r="F8" s="510">
        <f>SUM(BE_Annexe1A_Depenses!AD10:'BE_Annexe1A_Depenses'!AD13)+SUM(BE_Annexe1A_Depenses!AF10:'BE_Annexe1A_Depenses'!AF13)</f>
        <v>0</v>
      </c>
      <c r="G8" s="947">
        <f>SUM(BE_Annexe1A_Depenses!X10:'BE_Annexe1A_Depenses'!X13)</f>
        <v>0</v>
      </c>
      <c r="H8" s="936">
        <f>SUM(BP_Annexe1A_Depenses!M10:'BP_Annexe1A_Depenses'!M13)</f>
        <v>0</v>
      </c>
      <c r="I8" s="951">
        <f>SUM(BP_Annexe1A_Depenses!Q10:'BP_Annexe1A_Depenses'!Q13)</f>
        <v>0</v>
      </c>
      <c r="J8" s="496"/>
      <c r="K8" s="495" t="s">
        <v>30</v>
      </c>
      <c r="L8" s="502" t="s">
        <v>117</v>
      </c>
      <c r="M8" s="515"/>
      <c r="N8" s="517"/>
      <c r="O8" s="805"/>
      <c r="P8" s="517"/>
      <c r="Q8" s="805"/>
      <c r="R8" s="517"/>
    </row>
    <row r="9" spans="2:20" ht="12.75" x14ac:dyDescent="0.25">
      <c r="B9" s="1910" t="s">
        <v>3</v>
      </c>
      <c r="C9" s="1910"/>
      <c r="D9" s="968">
        <f t="shared" ref="D9:I9" si="0">SUM(D8:D8)</f>
        <v>0</v>
      </c>
      <c r="E9" s="968">
        <f t="shared" si="0"/>
        <v>0</v>
      </c>
      <c r="F9" s="968">
        <f t="shared" si="0"/>
        <v>0</v>
      </c>
      <c r="G9" s="969">
        <f t="shared" si="0"/>
        <v>0</v>
      </c>
      <c r="H9" s="970">
        <f t="shared" si="0"/>
        <v>0</v>
      </c>
      <c r="I9" s="971">
        <f t="shared" si="0"/>
        <v>0</v>
      </c>
      <c r="J9" s="497"/>
      <c r="K9" s="498" t="s">
        <v>39</v>
      </c>
      <c r="L9" s="516" t="s">
        <v>33</v>
      </c>
      <c r="M9" s="954">
        <f>SUM(M10:M13)</f>
        <v>0</v>
      </c>
      <c r="N9" s="955"/>
      <c r="O9" s="930">
        <f>SUM(O10:O13)</f>
        <v>0</v>
      </c>
      <c r="P9" s="517"/>
      <c r="Q9" s="806">
        <f>SUM(Q10:Q13)</f>
        <v>0</v>
      </c>
      <c r="R9" s="940"/>
    </row>
    <row r="10" spans="2:20" ht="12.75" x14ac:dyDescent="0.25">
      <c r="B10" s="495" t="s">
        <v>182</v>
      </c>
      <c r="C10" s="502" t="s">
        <v>192</v>
      </c>
      <c r="D10" s="515"/>
      <c r="E10" s="515"/>
      <c r="F10" s="515"/>
      <c r="G10" s="515"/>
      <c r="H10" s="938"/>
      <c r="I10" s="808"/>
      <c r="J10" s="940"/>
      <c r="L10" s="520" t="s">
        <v>541</v>
      </c>
      <c r="M10" s="948">
        <f>SUM(BE_Annexe1B_Recettes!AB10:AB11)</f>
        <v>0</v>
      </c>
      <c r="N10" s="955"/>
      <c r="O10" s="931">
        <f>SUM(BP_Annexe1B_Recettes!M11:M12)</f>
        <v>0</v>
      </c>
      <c r="P10" s="517"/>
      <c r="Q10" s="943">
        <f>SUM(BP_Annexe1B_Recettes!T10:T11)</f>
        <v>0</v>
      </c>
    </row>
    <row r="11" spans="2:20" ht="12.75" x14ac:dyDescent="0.25">
      <c r="B11" s="508" t="s">
        <v>513</v>
      </c>
      <c r="C11" s="898" t="s">
        <v>190</v>
      </c>
      <c r="D11" s="510">
        <f>SUM(BE_Annexe1A_Depenses!AB17:'BE_Annexe1A_Depenses'!AB22)</f>
        <v>0</v>
      </c>
      <c r="E11" s="510">
        <f>SUM(BE_Annexe1A_Depenses!AC17:'BE_Annexe1A_Depenses'!AC22)+SUM(BE_Annexe1A_Depenses!AE17:'BE_Annexe1A_Depenses'!AE22)</f>
        <v>0</v>
      </c>
      <c r="F11" s="510">
        <f>SUM(BE_Annexe1A_Depenses!AD17:'BE_Annexe1A_Depenses'!AD22)+SUM(BE_Annexe1A_Depenses!AF17:'BE_Annexe1A_Depenses'!AF22)</f>
        <v>0</v>
      </c>
      <c r="G11" s="947">
        <f>SUM(BE_Annexe1A_Depenses!X17:'BE_Annexe1A_Depenses'!X22)</f>
        <v>0</v>
      </c>
      <c r="H11" s="936">
        <f>SUM(BP_Annexe1A_Depenses!M17:'BP_Annexe1A_Depenses'!M22)</f>
        <v>0</v>
      </c>
      <c r="I11" s="951">
        <f>SUM(BP_Annexe1A_Depenses!Q17:'BP_Annexe1A_Depenses'!Q22)</f>
        <v>0</v>
      </c>
      <c r="J11" s="499"/>
      <c r="K11" s="485" t="s">
        <v>41</v>
      </c>
      <c r="L11" s="520" t="s">
        <v>45</v>
      </c>
      <c r="M11" s="948">
        <f>SUM(BE_Annexe1B_Recettes!AB12:AB13)</f>
        <v>0</v>
      </c>
      <c r="N11" s="955"/>
      <c r="O11" s="931">
        <f>SUM(BP_Annexe1B_Recettes!M12:M13)</f>
        <v>0</v>
      </c>
      <c r="P11" s="517"/>
      <c r="Q11" s="943">
        <f>SUM(BP_Annexe1B_Recettes!T12:T13)</f>
        <v>0</v>
      </c>
      <c r="R11" s="940"/>
    </row>
    <row r="12" spans="2:20" ht="12.75" x14ac:dyDescent="0.25">
      <c r="B12" s="509" t="s">
        <v>514</v>
      </c>
      <c r="C12" s="899" t="s">
        <v>445</v>
      </c>
      <c r="D12" s="511">
        <f>SUM(BE_Annexe1A_Depenses!AB24:'BE_Annexe1A_Depenses'!AB29)</f>
        <v>0</v>
      </c>
      <c r="E12" s="511">
        <f>SUM(BE_Annexe1A_Depenses!AC24:'BE_Annexe1A_Depenses'!AC29)+SUM(BE_Annexe1A_Depenses!AE24:'BE_Annexe1A_Depenses'!AE29)</f>
        <v>0</v>
      </c>
      <c r="F12" s="511">
        <f>SUM(BE_Annexe1A_Depenses!AD24:'BE_Annexe1A_Depenses'!AD29)+SUM(BE_Annexe1A_Depenses!AF24:'BE_Annexe1A_Depenses'!AF29)</f>
        <v>0</v>
      </c>
      <c r="G12" s="948">
        <f>SUM(BE_Annexe1A_Depenses!X24:'BE_Annexe1A_Depenses'!X29)</f>
        <v>0</v>
      </c>
      <c r="H12" s="937">
        <f>SUM(BP_Annexe1A_Depenses!M24:'BP_Annexe1A_Depenses'!M29)</f>
        <v>0</v>
      </c>
      <c r="I12" s="952">
        <f>SUM(BP_Annexe1A_Depenses!Q24:'BP_Annexe1A_Depenses'!Q29)</f>
        <v>0</v>
      </c>
      <c r="J12" s="496"/>
      <c r="K12" s="485" t="s">
        <v>42</v>
      </c>
      <c r="L12" s="520" t="s">
        <v>46</v>
      </c>
      <c r="M12" s="948">
        <f>SUM(BE_Annexe1B_Recettes!AB14:AB16)</f>
        <v>0</v>
      </c>
      <c r="N12" s="955"/>
      <c r="O12" s="931">
        <f>SUM(BP_Annexe1B_Recettes!M14:M16)</f>
        <v>0</v>
      </c>
      <c r="P12" s="517"/>
      <c r="Q12" s="943">
        <f>SUM(BP_Annexe1B_Recettes!T14:T16)</f>
        <v>0</v>
      </c>
      <c r="R12" s="940"/>
    </row>
    <row r="13" spans="2:20" ht="12.75" x14ac:dyDescent="0.25">
      <c r="B13" s="509" t="s">
        <v>515</v>
      </c>
      <c r="C13" s="899" t="s">
        <v>191</v>
      </c>
      <c r="D13" s="511">
        <f>SUM(BE_Annexe1A_Depenses!AB31:'BE_Annexe1A_Depenses'!AB36)</f>
        <v>0</v>
      </c>
      <c r="E13" s="511">
        <f>SUM(BE_Annexe1A_Depenses!AC31:'BE_Annexe1A_Depenses'!AC36)+SUM(BE_Annexe1A_Depenses!AE31:'BE_Annexe1A_Depenses'!AE36)</f>
        <v>0</v>
      </c>
      <c r="F13" s="511">
        <f>SUM(BE_Annexe1A_Depenses!AD31:'BE_Annexe1A_Depenses'!AD36)+SUM(BE_Annexe1A_Depenses!AF31:'BE_Annexe1A_Depenses'!AF36)</f>
        <v>0</v>
      </c>
      <c r="G13" s="948">
        <f>SUM(BE_Annexe1A_Depenses!X31:'BE_Annexe1A_Depenses'!X36)</f>
        <v>0</v>
      </c>
      <c r="H13" s="937">
        <f>SUM(BP_Annexe1A_Depenses!M31:'BP_Annexe1A_Depenses'!M36)</f>
        <v>0</v>
      </c>
      <c r="I13" s="952">
        <f>SUM(BP_Annexe1A_Depenses!Q31:'BP_Annexe1A_Depenses'!Q36)</f>
        <v>0</v>
      </c>
      <c r="J13" s="435"/>
      <c r="K13" s="485" t="s">
        <v>48</v>
      </c>
      <c r="L13" s="520" t="s">
        <v>47</v>
      </c>
      <c r="M13" s="948">
        <f>SUM(BE_Annexe1B_Recettes!AB17:AB19)</f>
        <v>0</v>
      </c>
      <c r="N13" s="955"/>
      <c r="O13" s="931">
        <f>SUM(BP_Annexe1B_Recettes!M17:M19)</f>
        <v>0</v>
      </c>
      <c r="P13" s="517"/>
      <c r="Q13" s="943">
        <f>SUM(BP_Annexe1B_Recettes!T17:T19)</f>
        <v>0</v>
      </c>
      <c r="R13" s="940"/>
      <c r="T13" s="929"/>
    </row>
    <row r="14" spans="2:20" ht="12.75" x14ac:dyDescent="0.25">
      <c r="B14" s="1910" t="s">
        <v>183</v>
      </c>
      <c r="C14" s="1910"/>
      <c r="D14" s="968">
        <f>D11+D12+D13</f>
        <v>0</v>
      </c>
      <c r="E14" s="968">
        <f>E11+E12+E13</f>
        <v>0</v>
      </c>
      <c r="F14" s="968">
        <f>F11+F12+F13</f>
        <v>0</v>
      </c>
      <c r="G14" s="969">
        <f>SUM(G11:G13)</f>
        <v>0</v>
      </c>
      <c r="H14" s="970">
        <f>SUM(H11:H13)</f>
        <v>0</v>
      </c>
      <c r="I14" s="971">
        <f>SUM(I11:I13)</f>
        <v>0</v>
      </c>
      <c r="J14" s="497"/>
      <c r="K14" s="495" t="s">
        <v>53</v>
      </c>
      <c r="L14" s="516" t="s">
        <v>50</v>
      </c>
      <c r="M14" s="956">
        <f>SUM(M15:M19)</f>
        <v>0</v>
      </c>
      <c r="N14" s="955"/>
      <c r="O14" s="932">
        <f>SUM(O15:O19)</f>
        <v>0</v>
      </c>
      <c r="P14" s="517"/>
      <c r="Q14" s="944">
        <f>SUM(Q15:Q19)</f>
        <v>0</v>
      </c>
      <c r="R14" s="940"/>
    </row>
    <row r="15" spans="2:20" ht="12.75" x14ac:dyDescent="0.25">
      <c r="B15" s="495" t="s">
        <v>522</v>
      </c>
      <c r="C15" s="502" t="s">
        <v>113</v>
      </c>
      <c r="D15" s="504"/>
      <c r="E15" s="504"/>
      <c r="F15" s="504"/>
      <c r="G15" s="504"/>
      <c r="H15" s="938"/>
      <c r="I15" s="808"/>
      <c r="J15" s="497"/>
      <c r="K15" s="505" t="s">
        <v>44</v>
      </c>
      <c r="L15" s="519" t="s">
        <v>51</v>
      </c>
      <c r="M15" s="948">
        <f>BE_Annexe1B_Recettes!AB21</f>
        <v>0</v>
      </c>
      <c r="N15" s="955"/>
      <c r="O15" s="931">
        <f>SUM(BP_Annexe1B_Recettes!M21)</f>
        <v>0</v>
      </c>
      <c r="P15" s="517"/>
      <c r="Q15" s="943">
        <f>SUM(BP_Annexe1B_Recettes!T21)</f>
        <v>0</v>
      </c>
      <c r="R15" s="940"/>
    </row>
    <row r="16" spans="2:20" ht="12.75" x14ac:dyDescent="0.25">
      <c r="B16" s="505" t="s">
        <v>523</v>
      </c>
      <c r="C16" s="898" t="s">
        <v>209</v>
      </c>
      <c r="D16" s="510">
        <f>SUM(BE_Annexe1A_Depenses!AB39:'BE_Annexe1A_Depenses'!AB41)</f>
        <v>0</v>
      </c>
      <c r="E16" s="510">
        <f>SUM(BE_Annexe1A_Depenses!AC39:'BE_Annexe1A_Depenses'!AC41)+SUM(BE_Annexe1A_Depenses!AE39:'BE_Annexe1A_Depenses'!AE41)</f>
        <v>0</v>
      </c>
      <c r="F16" s="510">
        <f>SUM(BE_Annexe1A_Depenses!AD39:'BE_Annexe1A_Depenses'!AD41)+SUM(BE_Annexe1A_Depenses!AF39:'BE_Annexe1A_Depenses'!AF41)</f>
        <v>0</v>
      </c>
      <c r="G16" s="947">
        <f>SUM(BE_Annexe1A_Depenses!X39:'BE_Annexe1A_Depenses'!X41)</f>
        <v>0</v>
      </c>
      <c r="H16" s="936">
        <f>SUM(BP_Annexe1A_Depenses!M39:'BP_Annexe1A_Depenses'!M41)</f>
        <v>0</v>
      </c>
      <c r="I16" s="951">
        <f>SUM(BP_Annexe1A_Depenses!Q39:'BP_Annexe1A_Depenses'!Q41)</f>
        <v>0</v>
      </c>
      <c r="J16" s="435"/>
      <c r="K16" s="506" t="s">
        <v>54</v>
      </c>
      <c r="L16" s="520" t="s">
        <v>49</v>
      </c>
      <c r="M16" s="948">
        <f>SUM(BE_Annexe1B_Recettes!AB22:AB23)</f>
        <v>0</v>
      </c>
      <c r="N16" s="955"/>
      <c r="O16" s="931">
        <f>SUM(BP_Annexe1B_Recettes!M22:M23)</f>
        <v>0</v>
      </c>
      <c r="P16" s="517"/>
      <c r="Q16" s="943">
        <f>SUM(BP_Annexe1B_Recettes!T22:T23)</f>
        <v>0</v>
      </c>
      <c r="R16" s="940"/>
    </row>
    <row r="17" spans="2:18" ht="12.75" x14ac:dyDescent="0.25">
      <c r="B17" s="506" t="s">
        <v>525</v>
      </c>
      <c r="C17" s="899" t="s">
        <v>212</v>
      </c>
      <c r="D17" s="511">
        <f>SUM(BE_Annexe1A_Depenses!AB42:'BE_Annexe1A_Depenses'!AB44)</f>
        <v>0</v>
      </c>
      <c r="E17" s="511">
        <f>SUM(BE_Annexe1A_Depenses!AC42:'BE_Annexe1A_Depenses'!AC44)+SUM(BE_Annexe1A_Depenses!AE42:'BE_Annexe1A_Depenses'!AE44)</f>
        <v>0</v>
      </c>
      <c r="F17" s="511">
        <f>SUM(BE_Annexe1A_Depenses!AD42:'BE_Annexe1A_Depenses'!AD44)+SUM(BE_Annexe1A_Depenses!AF42:'BE_Annexe1A_Depenses'!AF44)</f>
        <v>0</v>
      </c>
      <c r="G17" s="948">
        <f>SUM(BE_Annexe1A_Depenses!X42:'BE_Annexe1A_Depenses'!X44)</f>
        <v>0</v>
      </c>
      <c r="H17" s="937">
        <f>SUM(BP_Annexe1A_Depenses!M42:'BP_Annexe1A_Depenses'!M44)</f>
        <v>0</v>
      </c>
      <c r="I17" s="952">
        <f>SUM(BP_Annexe1A_Depenses!Q42:'BP_Annexe1A_Depenses'!Q44)</f>
        <v>0</v>
      </c>
      <c r="J17" s="497"/>
      <c r="K17" s="506" t="s">
        <v>55</v>
      </c>
      <c r="L17" s="522" t="s">
        <v>69</v>
      </c>
      <c r="M17" s="948">
        <f>BE_Annexe1B_Recettes!AB24</f>
        <v>0</v>
      </c>
      <c r="N17" s="955"/>
      <c r="O17" s="931">
        <f>SUM(BP_Annexe1B_Recettes!M24)</f>
        <v>0</v>
      </c>
      <c r="P17" s="517"/>
      <c r="Q17" s="943">
        <f>SUM(BP_Annexe1B_Recettes!T24)</f>
        <v>0</v>
      </c>
      <c r="R17" s="940"/>
    </row>
    <row r="18" spans="2:18" ht="12.75" x14ac:dyDescent="0.25">
      <c r="B18" s="506" t="s">
        <v>525</v>
      </c>
      <c r="C18" s="899" t="s">
        <v>210</v>
      </c>
      <c r="D18" s="511">
        <f>SUM(BE_Annexe1A_Depenses!AB45:'BE_Annexe1A_Depenses'!AB47)</f>
        <v>0</v>
      </c>
      <c r="E18" s="511">
        <f>SUM(BE_Annexe1A_Depenses!AC45:'BE_Annexe1A_Depenses'!AC47)+SUM(BE_Annexe1A_Depenses!AE45:'BE_Annexe1A_Depenses'!AE47)</f>
        <v>0</v>
      </c>
      <c r="F18" s="511">
        <f>SUM(BE_Annexe1A_Depenses!AD45:'BE_Annexe1A_Depenses'!AD47)+SUM(BE_Annexe1A_Depenses!AF45:'BE_Annexe1A_Depenses'!AF47)</f>
        <v>0</v>
      </c>
      <c r="G18" s="948">
        <f>SUM(BE_Annexe1A_Depenses!X45:'BE_Annexe1A_Depenses'!X47)</f>
        <v>0</v>
      </c>
      <c r="H18" s="937">
        <f>SUM(BP_Annexe1A_Depenses!M45:'BP_Annexe1A_Depenses'!M47)</f>
        <v>0</v>
      </c>
      <c r="I18" s="952">
        <f>SUM(BP_Annexe1A_Depenses!Q45:'BP_Annexe1A_Depenses'!Q47)</f>
        <v>0</v>
      </c>
      <c r="J18" s="497"/>
      <c r="K18" s="506"/>
      <c r="L18" s="520" t="s">
        <v>198</v>
      </c>
      <c r="M18" s="948">
        <f>SUM(BE_Annexe1B_Recettes!AB25:AB26)</f>
        <v>0</v>
      </c>
      <c r="N18" s="955"/>
      <c r="O18" s="931">
        <f>SUM(BP_Annexe1B_Recettes!M25:M26)</f>
        <v>0</v>
      </c>
      <c r="P18" s="517"/>
      <c r="Q18" s="943">
        <f>SUM(BP_Annexe1B_Recettes!T25:T26)</f>
        <v>0</v>
      </c>
      <c r="R18" s="940"/>
    </row>
    <row r="19" spans="2:18" ht="12.75" x14ac:dyDescent="0.25">
      <c r="B19" s="1910" t="s">
        <v>531</v>
      </c>
      <c r="C19" s="1910"/>
      <c r="D19" s="968">
        <f>SUM(D16:D18)</f>
        <v>0</v>
      </c>
      <c r="E19" s="968">
        <f t="shared" ref="E19:I19" si="1">SUM(E16:E18)</f>
        <v>0</v>
      </c>
      <c r="F19" s="968">
        <f t="shared" si="1"/>
        <v>0</v>
      </c>
      <c r="G19" s="969">
        <f t="shared" si="1"/>
        <v>0</v>
      </c>
      <c r="H19" s="970">
        <f t="shared" si="1"/>
        <v>0</v>
      </c>
      <c r="I19" s="971">
        <f t="shared" si="1"/>
        <v>0</v>
      </c>
      <c r="J19" s="435"/>
      <c r="K19" s="506" t="s">
        <v>56</v>
      </c>
      <c r="L19" s="520" t="s">
        <v>57</v>
      </c>
      <c r="M19" s="948">
        <f>SUM(BE_Annexe1B_Recettes!AB27:AB29)</f>
        <v>0</v>
      </c>
      <c r="N19" s="955"/>
      <c r="O19" s="931">
        <f>SUM(BP_Annexe1B_Recettes!M27:M29)</f>
        <v>0</v>
      </c>
      <c r="P19" s="517"/>
      <c r="Q19" s="943">
        <f>SUM(BP_Annexe1B_Recettes!T27:T29)</f>
        <v>0</v>
      </c>
      <c r="R19" s="940"/>
    </row>
    <row r="20" spans="2:18" ht="12.75" x14ac:dyDescent="0.25">
      <c r="B20" s="495" t="s">
        <v>508</v>
      </c>
      <c r="C20" s="502" t="s">
        <v>512</v>
      </c>
      <c r="D20" s="511">
        <f>SUM(BE_Annexe1A_Depenses!AB50:'BE_Annexe1A_Depenses'!AB53)</f>
        <v>0</v>
      </c>
      <c r="E20" s="511">
        <f>SUM(BE_Annexe1A_Depenses!AC50:'BE_Annexe1A_Depenses'!AC53)+SUM(BE_Annexe1A_Depenses!AE50:'BE_Annexe1A_Depenses'!AE53)</f>
        <v>0</v>
      </c>
      <c r="F20" s="511">
        <f>SUM(BE_Annexe1A_Depenses!AD50:'BE_Annexe1A_Depenses'!AD53)+SUM(BE_Annexe1A_Depenses!AF50:'BE_Annexe1A_Depenses'!AF53)</f>
        <v>0</v>
      </c>
      <c r="G20" s="948">
        <f>SUM(BE_Annexe1A_Depenses!X50:'BE_Annexe1A_Depenses'!X53)</f>
        <v>0</v>
      </c>
      <c r="H20" s="937">
        <f>SUM(BP_Annexe1A_Depenses!M50:'BP_Annexe1A_Depenses'!M53)</f>
        <v>0</v>
      </c>
      <c r="I20" s="952">
        <f>SUM(BP_Annexe1A_Depenses!Q50:'BP_Annexe1A_Depenses'!Q53)</f>
        <v>0</v>
      </c>
      <c r="J20" s="435"/>
      <c r="K20" s="1911" t="s">
        <v>111</v>
      </c>
      <c r="L20" s="1912"/>
      <c r="M20" s="969">
        <f>M9+M14</f>
        <v>0</v>
      </c>
      <c r="N20" s="955"/>
      <c r="O20" s="975">
        <f>O9+O14</f>
        <v>0</v>
      </c>
      <c r="P20" s="517"/>
      <c r="Q20" s="976">
        <f>Q9+Q14</f>
        <v>0</v>
      </c>
      <c r="R20" s="940"/>
    </row>
    <row r="21" spans="2:18" ht="12.75" x14ac:dyDescent="0.25">
      <c r="B21" s="1910" t="s">
        <v>532</v>
      </c>
      <c r="C21" s="1910"/>
      <c r="D21" s="968">
        <f>SUM(D20)</f>
        <v>0</v>
      </c>
      <c r="E21" s="968">
        <f t="shared" ref="E21:I21" si="2">SUM(E20)</f>
        <v>0</v>
      </c>
      <c r="F21" s="968">
        <f t="shared" si="2"/>
        <v>0</v>
      </c>
      <c r="G21" s="969">
        <f t="shared" si="2"/>
        <v>0</v>
      </c>
      <c r="H21" s="970">
        <f t="shared" si="2"/>
        <v>0</v>
      </c>
      <c r="I21" s="971">
        <f t="shared" si="2"/>
        <v>0</v>
      </c>
      <c r="J21" s="435"/>
      <c r="K21" s="495" t="s">
        <v>31</v>
      </c>
      <c r="L21" s="521" t="s">
        <v>32</v>
      </c>
      <c r="M21" s="515"/>
      <c r="N21" s="955"/>
      <c r="O21" s="933"/>
      <c r="P21" s="517"/>
      <c r="Q21" s="945"/>
      <c r="R21" s="940"/>
    </row>
    <row r="22" spans="2:18" ht="12.75" customHeight="1" x14ac:dyDescent="0.25">
      <c r="B22" s="495" t="s">
        <v>4</v>
      </c>
      <c r="C22" s="502" t="s">
        <v>133</v>
      </c>
      <c r="D22" s="504"/>
      <c r="E22" s="504"/>
      <c r="F22" s="504"/>
      <c r="G22" s="504"/>
      <c r="H22" s="938"/>
      <c r="I22" s="808"/>
      <c r="J22" s="499"/>
      <c r="K22" s="505" t="s">
        <v>61</v>
      </c>
      <c r="L22" s="519" t="s">
        <v>58</v>
      </c>
      <c r="M22" s="947">
        <f>SUM(BE_Annexe1B_Recettes!AB32:AB34)</f>
        <v>0</v>
      </c>
      <c r="N22" s="955"/>
      <c r="O22" s="934">
        <f>SUM(BP_Annexe1B_Recettes!M32:M34)</f>
        <v>0</v>
      </c>
      <c r="P22" s="517"/>
      <c r="Q22" s="946">
        <f>SUM(BP_Annexe1B_Recettes!T32:T34)</f>
        <v>0</v>
      </c>
      <c r="R22" s="940"/>
    </row>
    <row r="23" spans="2:18" ht="12.75" x14ac:dyDescent="0.25">
      <c r="B23" s="505" t="s">
        <v>193</v>
      </c>
      <c r="C23" s="898" t="s">
        <v>194</v>
      </c>
      <c r="D23" s="510">
        <f>SUM(BE_Annexe1A_Depenses!AB57:'BE_Annexe1A_Depenses'!AB62)</f>
        <v>0</v>
      </c>
      <c r="E23" s="510">
        <f>SUM(BE_Annexe1A_Depenses!AC57:'BE_Annexe1A_Depenses'!AC62)+SUM(BE_Annexe1A_Depenses!AE57:'BE_Annexe1A_Depenses'!AE62)</f>
        <v>0</v>
      </c>
      <c r="F23" s="510">
        <f>SUM(BE_Annexe1A_Depenses!AD57:'BE_Annexe1A_Depenses'!AD62)+SUM(BE_Annexe1A_Depenses!AF57:'BE_Annexe1A_Depenses'!AF62)</f>
        <v>0</v>
      </c>
      <c r="G23" s="947">
        <f>SUM(BE_Annexe1A_Depenses!X57:'BE_Annexe1A_Depenses'!X62)</f>
        <v>0</v>
      </c>
      <c r="H23" s="936">
        <f>SUM(BP_Annexe1A_Depenses!M57:'BP_Annexe1A_Depenses'!M62)</f>
        <v>0</v>
      </c>
      <c r="I23" s="951">
        <f>SUM(BP_Annexe1A_Depenses!Q57:'BP_Annexe1A_Depenses'!Q62)</f>
        <v>0</v>
      </c>
      <c r="J23" s="496"/>
      <c r="K23" s="506" t="s">
        <v>62</v>
      </c>
      <c r="L23" s="520" t="s">
        <v>59</v>
      </c>
      <c r="M23" s="948">
        <f>BE_Annexe1B_Recettes!AB35</f>
        <v>0</v>
      </c>
      <c r="N23" s="955"/>
      <c r="O23" s="931">
        <f>SUM(BP_Annexe1B_Recettes!M35)</f>
        <v>0</v>
      </c>
      <c r="P23" s="517"/>
      <c r="Q23" s="943">
        <f>SUM(BP_Annexe1B_Recettes!T35)</f>
        <v>0</v>
      </c>
      <c r="R23" s="940"/>
    </row>
    <row r="24" spans="2:18" ht="12.75" x14ac:dyDescent="0.25">
      <c r="B24" s="506" t="s">
        <v>7</v>
      </c>
      <c r="C24" s="899" t="s">
        <v>556</v>
      </c>
      <c r="D24" s="511">
        <f>SUM(BE_Annexe1A_Depenses!AB63:'BE_Annexe1A_Depenses'!AB65)</f>
        <v>0</v>
      </c>
      <c r="E24" s="511">
        <f>SUM(BE_Annexe1A_Depenses!AC63:'BE_Annexe1A_Depenses'!AC65)+SUM(BE_Annexe1A_Depenses!AE63:'BE_Annexe1A_Depenses'!AE65)</f>
        <v>0</v>
      </c>
      <c r="F24" s="511">
        <f>SUM(BE_Annexe1A_Depenses!AD63:'BE_Annexe1A_Depenses'!AD65)+SUM(BE_Annexe1A_Depenses!AF63:'BE_Annexe1A_Depenses'!AF65)</f>
        <v>0</v>
      </c>
      <c r="G24" s="948">
        <f>SUM(BE_Annexe1A_Depenses!X63:'BE_Annexe1A_Depenses'!X65)</f>
        <v>0</v>
      </c>
      <c r="H24" s="937">
        <f>SUM(BP_Annexe1A_Depenses!M63:'BP_Annexe1A_Depenses'!M65)</f>
        <v>0</v>
      </c>
      <c r="I24" s="952">
        <f>SUM(BP_Annexe1A_Depenses!Q63:'BP_Annexe1A_Depenses'!Q65)</f>
        <v>0</v>
      </c>
      <c r="J24" s="435"/>
      <c r="K24" s="506" t="s">
        <v>63</v>
      </c>
      <c r="L24" s="520" t="s">
        <v>60</v>
      </c>
      <c r="M24" s="948">
        <f>SUM(BE_Annexe1B_Recettes!AB36:AB38)</f>
        <v>0</v>
      </c>
      <c r="N24" s="955"/>
      <c r="O24" s="931">
        <f>SUM(BP_Annexe1B_Recettes!M36:M38)</f>
        <v>0</v>
      </c>
      <c r="P24" s="517"/>
      <c r="Q24" s="943">
        <f>SUM(BP_Annexe1B_Recettes!T36:T38)</f>
        <v>0</v>
      </c>
      <c r="R24" s="940"/>
    </row>
    <row r="25" spans="2:18" ht="12.75" x14ac:dyDescent="0.25">
      <c r="B25" s="506" t="s">
        <v>8</v>
      </c>
      <c r="C25" s="507" t="s">
        <v>201</v>
      </c>
      <c r="D25" s="511">
        <f>BE_Annexe1A_Depenses!AB66</f>
        <v>0</v>
      </c>
      <c r="E25" s="511">
        <f>BE_Annexe1A_Depenses!AC66+BE_Annexe1A_Depenses!AE66</f>
        <v>0</v>
      </c>
      <c r="F25" s="511">
        <f>BE_Annexe1A_Depenses!AD66+BE_Annexe1A_Depenses!AF66</f>
        <v>0</v>
      </c>
      <c r="G25" s="948">
        <f>BE_Annexe1A_Depenses!X66</f>
        <v>0</v>
      </c>
      <c r="H25" s="937">
        <f>BP_Annexe1A_Depenses!M66</f>
        <v>0</v>
      </c>
      <c r="I25" s="952">
        <f>BP_Annexe1A_Depenses!Q66</f>
        <v>0</v>
      </c>
      <c r="J25" s="435"/>
      <c r="K25" s="1911" t="s">
        <v>112</v>
      </c>
      <c r="L25" s="1912"/>
      <c r="M25" s="969">
        <f>SUM(M22:M24)</f>
        <v>0</v>
      </c>
      <c r="N25" s="955"/>
      <c r="O25" s="975">
        <f>SUM(O22:O24)</f>
        <v>0</v>
      </c>
      <c r="P25" s="517"/>
      <c r="Q25" s="976">
        <f>SUM(Q22:Q24)</f>
        <v>0</v>
      </c>
      <c r="R25" s="940"/>
    </row>
    <row r="26" spans="2:18" ht="12.75" x14ac:dyDescent="0.25">
      <c r="B26" s="506" t="s">
        <v>9</v>
      </c>
      <c r="C26" s="899" t="s">
        <v>385</v>
      </c>
      <c r="D26" s="511">
        <f>SUM(BE_Annexe1A_Depenses!AB67:'BE_Annexe1A_Depenses'!AB68)</f>
        <v>0</v>
      </c>
      <c r="E26" s="511">
        <f>SUM(BE_Annexe1A_Depenses!AC67:'BE_Annexe1A_Depenses'!AC68)+SUM(BE_Annexe1A_Depenses!AE67:'BE_Annexe1A_Depenses'!AE68)</f>
        <v>0</v>
      </c>
      <c r="F26" s="511">
        <f>SUM(BE_Annexe1A_Depenses!AD67:'BE_Annexe1A_Depenses'!AD68)+SUM(BE_Annexe1A_Depenses!AF67:'BE_Annexe1A_Depenses'!AF68)</f>
        <v>0</v>
      </c>
      <c r="G26" s="948">
        <f>SUM(BE_Annexe1A_Depenses!X67:'BE_Annexe1A_Depenses'!X68)</f>
        <v>0</v>
      </c>
      <c r="H26" s="937">
        <f>SUM(BP_Annexe1A_Depenses!M67:'BP_Annexe1A_Depenses'!M68)</f>
        <v>0</v>
      </c>
      <c r="I26" s="952">
        <f>SUM(BP_Annexe1A_Depenses!Q67:'BP_Annexe1A_Depenses'!Q68)</f>
        <v>0</v>
      </c>
      <c r="J26" s="435"/>
      <c r="K26" s="495" t="s">
        <v>155</v>
      </c>
      <c r="L26" s="502" t="s">
        <v>384</v>
      </c>
      <c r="M26" s="844" t="s">
        <v>200</v>
      </c>
      <c r="N26" s="845" t="s">
        <v>334</v>
      </c>
      <c r="O26" s="844" t="s">
        <v>200</v>
      </c>
      <c r="P26" s="845" t="s">
        <v>334</v>
      </c>
      <c r="Q26" s="941" t="s">
        <v>200</v>
      </c>
      <c r="R26" s="942" t="s">
        <v>334</v>
      </c>
    </row>
    <row r="27" spans="2:18" ht="12.75" x14ac:dyDescent="0.25">
      <c r="B27" s="1900" t="s">
        <v>211</v>
      </c>
      <c r="C27" s="1901"/>
      <c r="D27" s="968">
        <f t="shared" ref="D27:I27" si="3">SUM(D23:D26)</f>
        <v>0</v>
      </c>
      <c r="E27" s="968">
        <f t="shared" si="3"/>
        <v>0</v>
      </c>
      <c r="F27" s="968">
        <f t="shared" si="3"/>
        <v>0</v>
      </c>
      <c r="G27" s="969">
        <f t="shared" si="3"/>
        <v>0</v>
      </c>
      <c r="H27" s="970">
        <f t="shared" si="3"/>
        <v>0</v>
      </c>
      <c r="I27" s="971">
        <f t="shared" si="3"/>
        <v>0</v>
      </c>
      <c r="J27" s="435"/>
      <c r="K27" s="485" t="s">
        <v>156</v>
      </c>
      <c r="L27" s="519" t="s">
        <v>450</v>
      </c>
      <c r="M27" s="947">
        <f>BE_Annexe1B_Recettes!AB41</f>
        <v>0</v>
      </c>
      <c r="N27" s="947">
        <f>BE_Annexe1B_Recettes!AC41+BE_Annexe1B_Recettes!AD41</f>
        <v>0</v>
      </c>
      <c r="O27" s="934">
        <f>BP_Annexe1B_Recettes!J41</f>
        <v>0</v>
      </c>
      <c r="P27" s="934">
        <f>BP_Annexe1B_Recettes!K41+BP_Annexe1B_Recettes!L41</f>
        <v>0</v>
      </c>
      <c r="Q27" s="958">
        <f>SUM(BP_Annexe1B_Recettes!T41)-R27</f>
        <v>0</v>
      </c>
      <c r="R27" s="958">
        <f>IF(BP_Annexe1B_Recettes!$M$52=0,0,BP_Annexe1B_Recettes!U41+BP_Annexe1B_Recettes!V41)</f>
        <v>0</v>
      </c>
    </row>
    <row r="28" spans="2:18" ht="12.75" x14ac:dyDescent="0.25">
      <c r="B28" s="495" t="s">
        <v>178</v>
      </c>
      <c r="C28" s="518" t="s">
        <v>208</v>
      </c>
      <c r="D28" s="511">
        <f>BE_Annexe1A_Depenses!AB70</f>
        <v>0</v>
      </c>
      <c r="E28" s="511">
        <f>BE_Annexe1A_Depenses!AC70+BE_Annexe1A_Depenses!AE70</f>
        <v>0</v>
      </c>
      <c r="F28" s="511">
        <f>BE_Annexe1A_Depenses!AD70+BE_Annexe1A_Depenses!AF70</f>
        <v>0</v>
      </c>
      <c r="G28" s="948">
        <f>BE_Annexe1A_Depenses!X70</f>
        <v>0</v>
      </c>
      <c r="H28" s="937">
        <f>BP_Annexe1A_Depenses!M70</f>
        <v>0</v>
      </c>
      <c r="I28" s="952">
        <f>BP_Annexe1A_Depenses!Q70</f>
        <v>0</v>
      </c>
      <c r="J28" s="499"/>
      <c r="K28" s="485" t="s">
        <v>157</v>
      </c>
      <c r="L28" s="520" t="s">
        <v>452</v>
      </c>
      <c r="M28" s="948">
        <f>SUM(BE_Annexe1B_Recettes!AB42:AB44)</f>
        <v>0</v>
      </c>
      <c r="N28" s="948">
        <f>SUM(BE_Annexe1B_Recettes!AC42:AC44)+SUM(BE_Annexe1B_Recettes!AD42:AD44)</f>
        <v>0</v>
      </c>
      <c r="O28" s="931">
        <f>SUM(BP_Annexe1B_Recettes!J42:J44)</f>
        <v>0</v>
      </c>
      <c r="P28" s="931">
        <f>SUM(BP_Annexe1B_Recettes!K42:K44)+SUM(BP_Annexe1B_Recettes!L42:L44)</f>
        <v>0</v>
      </c>
      <c r="Q28" s="959">
        <f>SUM(BP_Annexe1B_Recettes!T42:T44)-R28</f>
        <v>0</v>
      </c>
      <c r="R28" s="959">
        <f>SUM(BP_Annexe1B_Recettes!U42:U44)+SUM(BP_Annexe1B_Recettes!V42:V44)</f>
        <v>0</v>
      </c>
    </row>
    <row r="29" spans="2:18" ht="12.95" customHeight="1" x14ac:dyDescent="0.25">
      <c r="B29" s="495" t="s">
        <v>179</v>
      </c>
      <c r="C29" s="891" t="s">
        <v>449</v>
      </c>
      <c r="D29" s="512">
        <f>BE_Annexe1A_Depenses!AB71</f>
        <v>0</v>
      </c>
      <c r="E29" s="512">
        <f>BE_Annexe1A_Depenses!AC71+BE_Annexe1A_Depenses!AE71</f>
        <v>0</v>
      </c>
      <c r="F29" s="512">
        <f>BE_Annexe1A_Depenses!AD71+BE_Annexe1A_Depenses!AF71</f>
        <v>0</v>
      </c>
      <c r="G29" s="949">
        <f>BE_Annexe1A_Depenses!X71</f>
        <v>0</v>
      </c>
      <c r="H29" s="939">
        <f>BP_Annexe1A_Depenses!M71</f>
        <v>0</v>
      </c>
      <c r="I29" s="953">
        <f>BP_Annexe1A_Depenses!Q71</f>
        <v>0</v>
      </c>
      <c r="J29" s="496"/>
      <c r="K29" s="485" t="s">
        <v>158</v>
      </c>
      <c r="L29" s="520" t="s">
        <v>383</v>
      </c>
      <c r="M29" s="948">
        <f>BE_Annexe1B_Recettes!AB47</f>
        <v>0</v>
      </c>
      <c r="N29" s="948">
        <f>BE_Annexe1B_Recettes!AC47+BE_Annexe1B_Recettes!AD47</f>
        <v>0</v>
      </c>
      <c r="O29" s="931">
        <f>BP_Annexe1B_Recettes!J47</f>
        <v>0</v>
      </c>
      <c r="P29" s="931">
        <f>BP_Annexe1B_Recettes!K47+BP_Annexe1B_Recettes!L47</f>
        <v>0</v>
      </c>
      <c r="Q29" s="959">
        <f>SUM(BP_Annexe1B_Recettes!T47)-R29</f>
        <v>0</v>
      </c>
      <c r="R29" s="959">
        <f>IF(BP_Annexe1B_Recettes!$M$52=0,0,BP_Annexe1B_Recettes!U47+BP_Annexe1B_Recettes!V47)</f>
        <v>0</v>
      </c>
    </row>
    <row r="30" spans="2:18" ht="15" x14ac:dyDescent="0.25">
      <c r="B30" s="1905" t="s">
        <v>539</v>
      </c>
      <c r="C30" s="1906"/>
      <c r="D30" s="972">
        <f>D9+D14+D19+D21+D27+D28+D29</f>
        <v>0</v>
      </c>
      <c r="E30" s="972">
        <f t="shared" ref="E30:I30" si="4">E9+E14+E19+E21+E27+E28+E29</f>
        <v>0</v>
      </c>
      <c r="F30" s="972">
        <f t="shared" si="4"/>
        <v>0</v>
      </c>
      <c r="G30" s="1354">
        <f t="shared" si="4"/>
        <v>0</v>
      </c>
      <c r="H30" s="973">
        <f t="shared" si="4"/>
        <v>0</v>
      </c>
      <c r="I30" s="974">
        <f t="shared" si="4"/>
        <v>0</v>
      </c>
      <c r="J30" s="435"/>
      <c r="K30" s="485" t="s">
        <v>159</v>
      </c>
      <c r="L30" s="520" t="s">
        <v>160</v>
      </c>
      <c r="M30" s="948">
        <f>SUM(BE_Annexe1B_Recettes!AB48:AB50)</f>
        <v>0</v>
      </c>
      <c r="N30" s="948">
        <f>SUM(BE_Annexe1B_Recettes!AC48:AC50)+SUM(BE_Annexe1B_Recettes!AD48:AD50)</f>
        <v>0</v>
      </c>
      <c r="O30" s="931">
        <f>SUM(BP_Annexe1B_Recettes!J48:J50)</f>
        <v>0</v>
      </c>
      <c r="P30" s="931">
        <f>SUM(BP_Annexe1B_Recettes!K48:K50)+SUM(BP_Annexe1B_Recettes!L48:L50)</f>
        <v>0</v>
      </c>
      <c r="Q30" s="959">
        <f>SUM(BP_Annexe1B_Recettes!T48:T50)-R30</f>
        <v>0</v>
      </c>
      <c r="R30" s="959">
        <f>SUM(BP_Annexe1B_Recettes!U48:U50)+SUM(BP_Annexe1B_Recettes!V48:V50)</f>
        <v>0</v>
      </c>
    </row>
    <row r="31" spans="2:18" ht="12.75" x14ac:dyDescent="0.25">
      <c r="D31" s="513"/>
      <c r="E31" s="1908">
        <f>E30+F30</f>
        <v>0</v>
      </c>
      <c r="F31" s="1909"/>
      <c r="G31" s="514"/>
      <c r="H31" s="514"/>
      <c r="I31" s="514"/>
      <c r="J31" s="435"/>
      <c r="K31" s="1902" t="s">
        <v>199</v>
      </c>
      <c r="L31" s="1902"/>
      <c r="M31" s="977">
        <f t="shared" ref="M31:R31" si="5">SUM(M27:M30)</f>
        <v>0</v>
      </c>
      <c r="N31" s="977">
        <f t="shared" si="5"/>
        <v>0</v>
      </c>
      <c r="O31" s="978">
        <f t="shared" si="5"/>
        <v>0</v>
      </c>
      <c r="P31" s="978">
        <f t="shared" si="5"/>
        <v>0</v>
      </c>
      <c r="Q31" s="979">
        <f t="shared" si="5"/>
        <v>0</v>
      </c>
      <c r="R31" s="979">
        <f t="shared" si="5"/>
        <v>0</v>
      </c>
    </row>
    <row r="32" spans="2:18" ht="14.45" customHeight="1" x14ac:dyDescent="0.25">
      <c r="J32" s="435"/>
      <c r="K32" s="1907" t="s">
        <v>161</v>
      </c>
      <c r="L32" s="1907"/>
      <c r="M32" s="1355">
        <f>M20+M25+M31+N31</f>
        <v>0</v>
      </c>
      <c r="N32" s="955"/>
      <c r="O32" s="973">
        <f>O20+O25+O31+P31</f>
        <v>0</v>
      </c>
      <c r="P32" s="935"/>
      <c r="Q32" s="974">
        <f>Q20+Q25+Q31+R31</f>
        <v>0</v>
      </c>
      <c r="R32" s="960"/>
    </row>
    <row r="33" spans="10:13" x14ac:dyDescent="0.25">
      <c r="J33" s="435"/>
      <c r="L33" s="490"/>
      <c r="M33" s="491"/>
    </row>
    <row r="34" spans="10:13" ht="12" x14ac:dyDescent="0.25">
      <c r="J34" s="436"/>
      <c r="L34" s="490"/>
      <c r="M34" s="491"/>
    </row>
    <row r="35" spans="10:13" ht="12" x14ac:dyDescent="0.25">
      <c r="J35" s="436"/>
      <c r="L35" s="490"/>
      <c r="M35" s="491"/>
    </row>
    <row r="36" spans="10:13" x14ac:dyDescent="0.25">
      <c r="J36" s="435"/>
      <c r="L36" s="490"/>
      <c r="M36" s="491"/>
    </row>
    <row r="37" spans="10:13" x14ac:dyDescent="0.25">
      <c r="J37" s="435"/>
      <c r="M37" s="491"/>
    </row>
    <row r="38" spans="10:13" ht="12" x14ac:dyDescent="0.25">
      <c r="J38" s="436"/>
      <c r="L38" s="490"/>
      <c r="M38" s="491"/>
    </row>
    <row r="39" spans="10:13" x14ac:dyDescent="0.25">
      <c r="J39" s="500"/>
      <c r="L39" s="490"/>
      <c r="M39" s="491"/>
    </row>
    <row r="40" spans="10:13" x14ac:dyDescent="0.25">
      <c r="L40" s="490"/>
      <c r="M40" s="491"/>
    </row>
    <row r="41" spans="10:13" x14ac:dyDescent="0.25">
      <c r="L41" s="490"/>
      <c r="M41" s="491"/>
    </row>
    <row r="42" spans="10:13" x14ac:dyDescent="0.25">
      <c r="L42" s="490"/>
      <c r="M42" s="491"/>
    </row>
    <row r="43" spans="10:13" x14ac:dyDescent="0.25">
      <c r="L43" s="490"/>
      <c r="M43" s="491"/>
    </row>
    <row r="44" spans="10:13" x14ac:dyDescent="0.25">
      <c r="L44" s="490"/>
      <c r="M44" s="491"/>
    </row>
    <row r="45" spans="10:13" x14ac:dyDescent="0.25">
      <c r="L45" s="490"/>
      <c r="M45" s="491"/>
    </row>
    <row r="46" spans="10:13" x14ac:dyDescent="0.25">
      <c r="L46" s="490"/>
      <c r="M46" s="491"/>
    </row>
    <row r="47" spans="10:13" x14ac:dyDescent="0.25">
      <c r="L47" s="490"/>
      <c r="M47" s="491"/>
    </row>
    <row r="48" spans="10:13" x14ac:dyDescent="0.25">
      <c r="L48" s="490"/>
      <c r="M48" s="491"/>
    </row>
    <row r="49" spans="12:13" x14ac:dyDescent="0.25">
      <c r="L49" s="490"/>
      <c r="M49" s="491"/>
    </row>
    <row r="50" spans="12:13" x14ac:dyDescent="0.25">
      <c r="L50" s="490"/>
      <c r="M50" s="491"/>
    </row>
    <row r="51" spans="12:13" x14ac:dyDescent="0.25">
      <c r="L51" s="490"/>
      <c r="M51" s="491"/>
    </row>
    <row r="52" spans="12:13" x14ac:dyDescent="0.25">
      <c r="L52" s="490"/>
      <c r="M52" s="491"/>
    </row>
    <row r="53" spans="12:13" x14ac:dyDescent="0.25">
      <c r="L53" s="490"/>
      <c r="M53" s="491"/>
    </row>
    <row r="54" spans="12:13" x14ac:dyDescent="0.25">
      <c r="L54" s="490"/>
      <c r="M54" s="491"/>
    </row>
    <row r="55" spans="12:13" x14ac:dyDescent="0.25">
      <c r="L55" s="490"/>
      <c r="M55" s="491"/>
    </row>
    <row r="56" spans="12:13" x14ac:dyDescent="0.25">
      <c r="L56" s="490"/>
      <c r="M56" s="491"/>
    </row>
    <row r="57" spans="12:13" x14ac:dyDescent="0.25">
      <c r="L57" s="490"/>
      <c r="M57" s="491"/>
    </row>
    <row r="58" spans="12:13" x14ac:dyDescent="0.25">
      <c r="L58" s="490"/>
      <c r="M58" s="491"/>
    </row>
    <row r="59" spans="12:13" x14ac:dyDescent="0.25">
      <c r="L59" s="490"/>
      <c r="M59" s="491"/>
    </row>
    <row r="60" spans="12:13" x14ac:dyDescent="0.25">
      <c r="L60" s="490"/>
      <c r="M60" s="491"/>
    </row>
    <row r="61" spans="12:13" x14ac:dyDescent="0.25">
      <c r="L61" s="490"/>
      <c r="M61" s="491"/>
    </row>
    <row r="62" spans="12:13" x14ac:dyDescent="0.25">
      <c r="L62" s="490"/>
      <c r="M62" s="491"/>
    </row>
    <row r="63" spans="12:13" x14ac:dyDescent="0.25">
      <c r="L63" s="490"/>
      <c r="M63" s="491"/>
    </row>
    <row r="64" spans="12:13" x14ac:dyDescent="0.25">
      <c r="L64" s="490"/>
      <c r="M64" s="491"/>
    </row>
    <row r="65" spans="12:13" x14ac:dyDescent="0.25">
      <c r="L65" s="490"/>
      <c r="M65" s="491"/>
    </row>
    <row r="66" spans="12:13" x14ac:dyDescent="0.25">
      <c r="L66" s="490"/>
      <c r="M66" s="491"/>
    </row>
    <row r="67" spans="12:13" x14ac:dyDescent="0.25">
      <c r="L67" s="490"/>
      <c r="M67" s="491"/>
    </row>
    <row r="68" spans="12:13" x14ac:dyDescent="0.25">
      <c r="L68" s="490"/>
      <c r="M68" s="491"/>
    </row>
    <row r="69" spans="12:13" x14ac:dyDescent="0.25">
      <c r="L69" s="490"/>
      <c r="M69" s="491"/>
    </row>
    <row r="70" spans="12:13" x14ac:dyDescent="0.25">
      <c r="L70" s="490"/>
      <c r="M70" s="491"/>
    </row>
    <row r="71" spans="12:13" x14ac:dyDescent="0.25">
      <c r="L71" s="490"/>
      <c r="M71" s="491"/>
    </row>
    <row r="72" spans="12:13" x14ac:dyDescent="0.25">
      <c r="L72" s="490"/>
      <c r="M72" s="491"/>
    </row>
    <row r="73" spans="12:13" x14ac:dyDescent="0.25">
      <c r="M73" s="491"/>
    </row>
    <row r="74" spans="12:13" x14ac:dyDescent="0.25">
      <c r="M74" s="491"/>
    </row>
    <row r="75" spans="12:13" x14ac:dyDescent="0.25">
      <c r="M75" s="491"/>
    </row>
    <row r="76" spans="12:13" x14ac:dyDescent="0.25">
      <c r="M76" s="491"/>
    </row>
    <row r="77" spans="12:13" x14ac:dyDescent="0.25">
      <c r="M77" s="491"/>
    </row>
    <row r="78" spans="12:13" x14ac:dyDescent="0.25">
      <c r="M78" s="491"/>
    </row>
    <row r="79" spans="12:13" x14ac:dyDescent="0.25">
      <c r="M79" s="491"/>
    </row>
    <row r="80" spans="12:13" x14ac:dyDescent="0.25">
      <c r="M80" s="491"/>
    </row>
    <row r="81" spans="13:13" x14ac:dyDescent="0.25">
      <c r="M81" s="491"/>
    </row>
    <row r="82" spans="13:13" x14ac:dyDescent="0.25">
      <c r="M82" s="491"/>
    </row>
    <row r="83" spans="13:13" x14ac:dyDescent="0.25">
      <c r="M83" s="491"/>
    </row>
    <row r="84" spans="13:13" x14ac:dyDescent="0.25">
      <c r="M84" s="491"/>
    </row>
  </sheetData>
  <sheetProtection algorithmName="SHA-512" hashValue="xkXbgbUPUfJ3601gdw5rx18UoNdEg/J5a7Zqq7g8y69zFY58eu8b4ix+HwDeGK+ISgJEBW0yUyXPUuFny1Y9Cg==" saltValue="8U+/xhJ38ZO2FpTDT7TqqA==" spinCount="100000" sheet="1" formatColumns="0" formatRows="0" selectLockedCells="1"/>
  <mergeCells count="24">
    <mergeCell ref="K32:L32"/>
    <mergeCell ref="E31:F31"/>
    <mergeCell ref="B9:C9"/>
    <mergeCell ref="B14:C14"/>
    <mergeCell ref="K20:L20"/>
    <mergeCell ref="B21:C21"/>
    <mergeCell ref="K25:L25"/>
    <mergeCell ref="B19:C19"/>
    <mergeCell ref="C1:P1"/>
    <mergeCell ref="B27:C27"/>
    <mergeCell ref="K31:L31"/>
    <mergeCell ref="B5:G5"/>
    <mergeCell ref="M6:R6"/>
    <mergeCell ref="G6:I6"/>
    <mergeCell ref="K5:R5"/>
    <mergeCell ref="B6:B7"/>
    <mergeCell ref="C6:C7"/>
    <mergeCell ref="D6:D7"/>
    <mergeCell ref="E6:F6"/>
    <mergeCell ref="K6:K7"/>
    <mergeCell ref="L6:L7"/>
    <mergeCell ref="D2:I2"/>
    <mergeCell ref="D3:L3"/>
    <mergeCell ref="B30:C30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&amp;L&amp;A&amp;C&amp;F&amp;R&amp;P/&amp;N</oddFooter>
  </headerFooter>
  <ignoredErrors>
    <ignoredError sqref="M11:N31 O28:P3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2">
    <tabColor rgb="FFFFFFCC"/>
    <pageSetUpPr fitToPage="1"/>
  </sheetPr>
  <dimension ref="A1:X136"/>
  <sheetViews>
    <sheetView showGridLines="0" showRuler="0" showWhiteSpace="0" zoomScaleNormal="100" zoomScaleSheetLayoutView="100" workbookViewId="0">
      <pane ySplit="4" topLeftCell="A5" activePane="bottomLeft" state="frozen"/>
      <selection activeCell="E7" sqref="E7"/>
      <selection pane="bottomLeft" activeCell="E7" sqref="E7"/>
    </sheetView>
  </sheetViews>
  <sheetFormatPr baseColWidth="10" defaultColWidth="11.42578125" defaultRowHeight="15" outlineLevelCol="1" x14ac:dyDescent="0.25"/>
  <cols>
    <col min="1" max="1" width="7.140625" style="89" customWidth="1"/>
    <col min="2" max="2" width="17.5703125" style="89" customWidth="1"/>
    <col min="3" max="3" width="40" style="89" customWidth="1"/>
    <col min="4" max="4" width="16.42578125" style="89" customWidth="1"/>
    <col min="5" max="5" width="6.7109375" style="89" customWidth="1"/>
    <col min="6" max="6" width="27.28515625" style="527" customWidth="1"/>
    <col min="7" max="8" width="13.5703125" style="89" customWidth="1"/>
    <col min="9" max="9" width="10.7109375" style="89" customWidth="1"/>
    <col min="10" max="10" width="10" style="89" customWidth="1"/>
    <col min="11" max="12" width="17.140625" style="89" customWidth="1"/>
    <col min="13" max="13" width="11.42578125" style="527"/>
    <col min="14" max="14" width="23.7109375" style="89" hidden="1" customWidth="1" outlineLevel="1"/>
    <col min="15" max="15" width="11.42578125" style="527" hidden="1" customWidth="1" outlineLevel="1"/>
    <col min="16" max="16" width="3.140625" style="527" hidden="1" customWidth="1" outlineLevel="1"/>
    <col min="17" max="17" width="24.7109375" style="89" hidden="1" customWidth="1" outlineLevel="1"/>
    <col min="18" max="18" width="20" style="89" hidden="1" customWidth="1" outlineLevel="1"/>
    <col min="19" max="19" width="17.28515625" style="89" hidden="1" customWidth="1" outlineLevel="1"/>
    <col min="20" max="20" width="17.85546875" style="89" hidden="1" customWidth="1" outlineLevel="1"/>
    <col min="21" max="21" width="3.28515625" style="89" hidden="1" customWidth="1" outlineLevel="1"/>
    <col min="22" max="22" width="20.42578125" style="89" hidden="1" customWidth="1" outlineLevel="1"/>
    <col min="23" max="23" width="15.7109375" style="89" hidden="1" customWidth="1" outlineLevel="1"/>
    <col min="24" max="24" width="11.42578125" style="89" collapsed="1"/>
    <col min="25" max="16384" width="11.42578125" style="89"/>
  </cols>
  <sheetData>
    <row r="1" spans="1:24" s="527" customFormat="1" ht="21" customHeight="1" x14ac:dyDescent="0.25">
      <c r="A1" s="1777" t="s">
        <v>224</v>
      </c>
      <c r="B1" s="1777"/>
      <c r="C1" s="1777"/>
      <c r="D1" s="720" t="s">
        <v>219</v>
      </c>
      <c r="H1" s="1923" t="s">
        <v>424</v>
      </c>
      <c r="I1" s="1923"/>
      <c r="J1" s="538" t="s">
        <v>214</v>
      </c>
      <c r="K1" s="539" t="s">
        <v>215</v>
      </c>
      <c r="L1" s="540">
        <f>BP_Annexe1A_Depenses!K2</f>
        <v>45608</v>
      </c>
      <c r="N1" s="1979" t="s">
        <v>130</v>
      </c>
      <c r="O1" s="1979"/>
      <c r="P1" s="1979"/>
      <c r="Q1" s="1979"/>
      <c r="R1" s="1979"/>
      <c r="S1" s="1979"/>
      <c r="T1" s="1979"/>
      <c r="U1" s="1979"/>
      <c r="V1" s="1979"/>
      <c r="W1" s="1979"/>
    </row>
    <row r="2" spans="1:24" ht="14.45" customHeight="1" x14ac:dyDescent="0.25">
      <c r="A2" s="1686" t="s">
        <v>468</v>
      </c>
      <c r="B2" s="1686"/>
      <c r="C2" s="1686"/>
      <c r="F2" s="1444" t="s">
        <v>425</v>
      </c>
      <c r="G2" s="1094" t="s">
        <v>426</v>
      </c>
      <c r="H2" s="1917"/>
      <c r="I2" s="1917"/>
      <c r="J2" s="1773" t="s">
        <v>467</v>
      </c>
      <c r="K2" s="1773"/>
      <c r="L2" s="532">
        <f>BE_Annexe1A_Depenses!AG3</f>
        <v>0</v>
      </c>
      <c r="N2" s="1979"/>
      <c r="O2" s="1979"/>
      <c r="P2" s="1979"/>
      <c r="Q2" s="1979"/>
      <c r="R2" s="1979"/>
      <c r="S2" s="1979"/>
      <c r="T2" s="1979"/>
      <c r="U2" s="1979"/>
      <c r="V2" s="1979"/>
      <c r="W2" s="1979"/>
      <c r="X2" s="527"/>
    </row>
    <row r="3" spans="1:24" ht="27" customHeight="1" x14ac:dyDescent="0.25">
      <c r="A3" s="1570">
        <f>BE_Annexe1A_Depenses!D3</f>
        <v>0</v>
      </c>
      <c r="B3" s="1570"/>
      <c r="C3" s="1570"/>
      <c r="D3" s="1380"/>
      <c r="G3" s="1985" t="s">
        <v>256</v>
      </c>
      <c r="H3" s="1985"/>
      <c r="I3" s="1918" t="s">
        <v>257</v>
      </c>
      <c r="J3" s="1918"/>
      <c r="K3" s="802" t="s">
        <v>17</v>
      </c>
      <c r="L3" s="802" t="s">
        <v>18</v>
      </c>
      <c r="Q3" s="1927" t="s">
        <v>589</v>
      </c>
      <c r="R3" s="1927"/>
    </row>
    <row r="4" spans="1:24" ht="15" customHeight="1" x14ac:dyDescent="0.25">
      <c r="A4" s="1936" t="s">
        <v>575</v>
      </c>
      <c r="B4" s="1937"/>
      <c r="C4" s="1550">
        <f>BP_Annexe1A_Depenses!I4</f>
        <v>0</v>
      </c>
      <c r="D4" s="1455" t="s">
        <v>120</v>
      </c>
      <c r="E4" s="1921">
        <f>BP_Annexe1A_Depenses!M4</f>
        <v>0</v>
      </c>
      <c r="F4" s="1922"/>
      <c r="G4" s="1922"/>
      <c r="I4" s="1918" t="s">
        <v>258</v>
      </c>
      <c r="J4" s="1918"/>
      <c r="K4" s="802" t="s">
        <v>17</v>
      </c>
      <c r="L4" s="802" t="s">
        <v>18</v>
      </c>
      <c r="N4" s="1924" t="s">
        <v>585</v>
      </c>
      <c r="O4" s="1924"/>
      <c r="Q4" s="1928" t="s">
        <v>584</v>
      </c>
      <c r="R4" s="1928"/>
      <c r="S4" s="1920" t="s">
        <v>586</v>
      </c>
      <c r="T4" s="1920"/>
      <c r="V4" s="1915" t="s">
        <v>587</v>
      </c>
      <c r="W4" s="1915"/>
    </row>
    <row r="5" spans="1:24" s="527" customFormat="1" ht="22.5" customHeight="1" x14ac:dyDescent="0.25">
      <c r="N5" s="1924"/>
      <c r="O5" s="1924"/>
      <c r="Q5" s="1445" t="s">
        <v>576</v>
      </c>
      <c r="R5" s="527" t="s">
        <v>578</v>
      </c>
      <c r="S5" s="1920"/>
      <c r="T5" s="1920"/>
      <c r="V5" s="1916"/>
      <c r="W5" s="1916"/>
    </row>
    <row r="6" spans="1:24" s="527" customFormat="1" ht="45.75" customHeight="1" x14ac:dyDescent="0.25">
      <c r="C6" s="1919" t="s">
        <v>615</v>
      </c>
      <c r="D6" s="1919"/>
      <c r="E6" s="1919"/>
      <c r="F6" s="1919"/>
      <c r="G6" s="1919"/>
      <c r="H6" s="1919"/>
      <c r="I6" s="1919"/>
      <c r="J6" s="1919"/>
      <c r="K6" s="1919"/>
      <c r="L6" s="1919"/>
      <c r="N6" s="1484" t="str">
        <f t="shared" ref="N6:N14" si="0">IF(N5="Total Perdiem","",IF(Q6="Frais Mission_FR","Frais Mission_FR_Perdiem",IF(Q6="Frais Mission_Loc","Frais Mission_Loc_Perdiem","")))</f>
        <v/>
      </c>
      <c r="O6" s="1485" t="str">
        <f t="shared" ref="O6:O20" si="1">IF(N5="Total Perdiem","",IF(Q6="Frais Mission_FR",$R$26,IF(Q6="Frais Mission_Loc",$R$27,"")))</f>
        <v/>
      </c>
      <c r="Q6" s="1434" t="s">
        <v>577</v>
      </c>
      <c r="R6" s="1435"/>
      <c r="S6" s="1447" t="str">
        <f t="shared" ref="S6:S13" si="2">IF(Q6="Total général","",IF(ISBLANK(Q6),"",VLOOKUP(Q6,$V$6:$W$20,2,0)))</f>
        <v/>
      </c>
      <c r="T6" s="1448" t="str">
        <f t="shared" ref="T6:T13" si="3">IF(Q6="Total général","",IF(ISBLANK(Q6),"",VLOOKUP(Q6,$V$6:$W$20,1,0)))</f>
        <v/>
      </c>
      <c r="V6" s="1472" t="s">
        <v>555</v>
      </c>
      <c r="W6" s="1473">
        <f>BE_Annexe1A_Depenses!AB14</f>
        <v>0</v>
      </c>
    </row>
    <row r="7" spans="1:24" s="527" customFormat="1" ht="22.5" customHeight="1" x14ac:dyDescent="0.25">
      <c r="B7" s="1422"/>
      <c r="C7" s="1422"/>
      <c r="D7" s="1422"/>
      <c r="E7" s="1422"/>
      <c r="F7" s="1422"/>
      <c r="G7" s="1422"/>
      <c r="H7" s="1422"/>
      <c r="I7" s="1422"/>
      <c r="J7" s="1422"/>
      <c r="K7" s="1422"/>
      <c r="L7" s="1422"/>
      <c r="N7" s="1486" t="str">
        <f t="shared" si="0"/>
        <v/>
      </c>
      <c r="O7" s="1487" t="str">
        <f t="shared" si="1"/>
        <v/>
      </c>
      <c r="Q7"/>
      <c r="R7"/>
      <c r="S7" s="1449" t="str">
        <f t="shared" si="2"/>
        <v/>
      </c>
      <c r="T7" s="1450" t="str">
        <f t="shared" si="3"/>
        <v/>
      </c>
      <c r="V7" s="1474" t="s">
        <v>557</v>
      </c>
      <c r="W7" s="1475">
        <f>SUM(BE_Annexe1A_Depenses!AB17:'BE_Annexe1A_Depenses'!AB19)</f>
        <v>0</v>
      </c>
    </row>
    <row r="8" spans="1:24" s="527" customFormat="1" ht="15" customHeight="1" x14ac:dyDescent="0.25">
      <c r="A8" s="1938" t="s">
        <v>609</v>
      </c>
      <c r="B8" s="1938"/>
      <c r="C8" s="1938"/>
      <c r="D8" s="172"/>
      <c r="E8" s="172"/>
      <c r="F8" s="172"/>
      <c r="G8" s="172"/>
      <c r="H8" s="172"/>
      <c r="I8" s="172"/>
      <c r="J8" s="172"/>
      <c r="K8" s="172"/>
      <c r="L8" s="172"/>
      <c r="N8" s="1486" t="str">
        <f t="shared" si="0"/>
        <v/>
      </c>
      <c r="O8" s="1487" t="str">
        <f t="shared" si="1"/>
        <v/>
      </c>
      <c r="Q8"/>
      <c r="R8"/>
      <c r="S8" s="1451" t="str">
        <f t="shared" si="2"/>
        <v/>
      </c>
      <c r="T8" s="1452" t="str">
        <f t="shared" si="3"/>
        <v/>
      </c>
      <c r="V8" s="1476" t="s">
        <v>558</v>
      </c>
      <c r="W8" s="1477">
        <f>SUM(BE_Annexe1A_Depenses!AB20:'BE_Annexe1A_Depenses'!AB22)</f>
        <v>0</v>
      </c>
    </row>
    <row r="9" spans="1:24" s="535" customFormat="1" ht="18.75" x14ac:dyDescent="0.25">
      <c r="A9" s="1947" t="s">
        <v>610</v>
      </c>
      <c r="B9" s="1947"/>
      <c r="C9" s="1947"/>
      <c r="D9" s="1947"/>
      <c r="E9" s="1947"/>
      <c r="F9" s="1947"/>
      <c r="G9" s="1947"/>
      <c r="H9" s="1947"/>
      <c r="I9" s="1947"/>
      <c r="J9" s="1947"/>
      <c r="K9" s="1947"/>
      <c r="L9" s="1947"/>
      <c r="M9" s="527"/>
      <c r="N9" s="1486" t="str">
        <f t="shared" si="0"/>
        <v/>
      </c>
      <c r="O9" s="1487" t="str">
        <f t="shared" si="1"/>
        <v/>
      </c>
      <c r="Q9"/>
      <c r="R9"/>
      <c r="S9" s="1449" t="str">
        <f t="shared" si="2"/>
        <v/>
      </c>
      <c r="T9" s="1450" t="str">
        <f t="shared" si="3"/>
        <v/>
      </c>
      <c r="V9" s="1474" t="s">
        <v>559</v>
      </c>
      <c r="W9" s="1475">
        <f>SUM(BE_Annexe1A_Depenses!AB24:'BE_Annexe1A_Depenses'!AB26)</f>
        <v>0</v>
      </c>
    </row>
    <row r="10" spans="1:24" s="535" customFormat="1" ht="40.5" customHeight="1" x14ac:dyDescent="0.25">
      <c r="A10" s="1929" t="s">
        <v>613</v>
      </c>
      <c r="B10" s="1930"/>
      <c r="C10" s="1930"/>
      <c r="D10" s="1930"/>
      <c r="E10" s="1930"/>
      <c r="F10" s="1930"/>
      <c r="G10" s="1930"/>
      <c r="H10" s="1930"/>
      <c r="I10" s="1930"/>
      <c r="J10" s="1930"/>
      <c r="K10" s="1930"/>
      <c r="L10" s="1930"/>
      <c r="M10" s="527"/>
      <c r="N10" s="1486" t="str">
        <f t="shared" si="0"/>
        <v/>
      </c>
      <c r="O10" s="1487" t="str">
        <f t="shared" si="1"/>
        <v/>
      </c>
      <c r="Q10"/>
      <c r="R10"/>
      <c r="S10" s="1451" t="str">
        <f t="shared" si="2"/>
        <v/>
      </c>
      <c r="T10" s="1452" t="str">
        <f t="shared" si="3"/>
        <v/>
      </c>
      <c r="V10" s="1476" t="s">
        <v>560</v>
      </c>
      <c r="W10" s="1477">
        <f>SUM(BE_Annexe1A_Depenses!AB27:'BE_Annexe1A_Depenses'!AB29)</f>
        <v>0</v>
      </c>
    </row>
    <row r="11" spans="1:24" s="527" customFormat="1" ht="11.25" customHeight="1" x14ac:dyDescent="0.25">
      <c r="A11" s="1500"/>
      <c r="B11" s="1500"/>
      <c r="C11" s="1500"/>
      <c r="D11" s="1500"/>
      <c r="E11" s="1500"/>
      <c r="F11" s="1500"/>
      <c r="G11" s="1500"/>
      <c r="H11" s="1500"/>
      <c r="I11" s="1500"/>
      <c r="J11" s="1500"/>
      <c r="K11" s="1500"/>
      <c r="L11" s="1500"/>
      <c r="N11" s="1486" t="str">
        <f t="shared" si="0"/>
        <v/>
      </c>
      <c r="O11" s="1487" t="str">
        <f t="shared" si="1"/>
        <v/>
      </c>
      <c r="Q11"/>
      <c r="R11"/>
      <c r="S11" s="1449" t="str">
        <f t="shared" si="2"/>
        <v/>
      </c>
      <c r="T11" s="1450" t="str">
        <f t="shared" si="3"/>
        <v/>
      </c>
      <c r="V11" s="1474" t="s">
        <v>561</v>
      </c>
      <c r="W11" s="1475">
        <f>SUM(BE_Annexe1A_Depenses!AB31:'BE_Annexe1A_Depenses'!AB33)</f>
        <v>0</v>
      </c>
    </row>
    <row r="12" spans="1:24" s="535" customFormat="1" ht="15" customHeight="1" x14ac:dyDescent="0.25">
      <c r="A12" s="1501" t="s">
        <v>611</v>
      </c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527"/>
      <c r="N12" s="1486" t="str">
        <f t="shared" si="0"/>
        <v/>
      </c>
      <c r="O12" s="1487" t="str">
        <f t="shared" si="1"/>
        <v/>
      </c>
      <c r="Q12"/>
      <c r="R12"/>
      <c r="S12" s="1451" t="str">
        <f t="shared" si="2"/>
        <v/>
      </c>
      <c r="T12" s="1452" t="str">
        <f t="shared" si="3"/>
        <v/>
      </c>
      <c r="V12" s="1476" t="s">
        <v>562</v>
      </c>
      <c r="W12" s="1477">
        <f>SUM(BE_Annexe1A_Depenses!AB34:'BE_Annexe1A_Depenses'!AB36)</f>
        <v>0</v>
      </c>
    </row>
    <row r="13" spans="1:24" s="527" customFormat="1" ht="48.75" x14ac:dyDescent="0.25">
      <c r="A13" s="1497" t="s">
        <v>606</v>
      </c>
      <c r="B13" s="1498" t="s">
        <v>462</v>
      </c>
      <c r="C13" s="1950" t="s">
        <v>165</v>
      </c>
      <c r="D13" s="1951"/>
      <c r="E13" s="1951"/>
      <c r="F13" s="1952"/>
      <c r="G13" s="1934" t="s">
        <v>596</v>
      </c>
      <c r="H13" s="1935"/>
      <c r="I13" s="1931" t="s">
        <v>608</v>
      </c>
      <c r="J13" s="1932"/>
      <c r="K13" s="1933"/>
      <c r="L13" s="1465" t="s">
        <v>607</v>
      </c>
      <c r="N13" s="1486" t="str">
        <f t="shared" si="0"/>
        <v/>
      </c>
      <c r="O13" s="1487" t="str">
        <f t="shared" si="1"/>
        <v/>
      </c>
      <c r="Q13"/>
      <c r="R13"/>
      <c r="S13" s="1449" t="str">
        <f t="shared" si="2"/>
        <v/>
      </c>
      <c r="T13" s="1450" t="str">
        <f t="shared" si="3"/>
        <v/>
      </c>
      <c r="V13" s="1474" t="s">
        <v>553</v>
      </c>
      <c r="W13" s="1475">
        <f>SUM(BE_Annexe1A_Depenses!AB39:'BE_Annexe1A_Depenses'!AB41)</f>
        <v>0</v>
      </c>
    </row>
    <row r="14" spans="1:24" s="527" customFormat="1" ht="11.25" customHeight="1" x14ac:dyDescent="0.25">
      <c r="A14" s="1945" t="s">
        <v>349</v>
      </c>
      <c r="B14" s="1944"/>
      <c r="C14" s="1943" t="s">
        <v>605</v>
      </c>
      <c r="D14" s="1943"/>
      <c r="E14" s="1943"/>
      <c r="F14" s="1943"/>
      <c r="G14" s="1913"/>
      <c r="H14" s="1913"/>
      <c r="I14" s="1914"/>
      <c r="J14" s="1914"/>
      <c r="K14" s="1914"/>
      <c r="L14" s="1511"/>
      <c r="N14" s="1486" t="str">
        <f t="shared" si="0"/>
        <v/>
      </c>
      <c r="O14" s="1487" t="str">
        <f t="shared" si="1"/>
        <v/>
      </c>
      <c r="Q14"/>
      <c r="R14"/>
      <c r="S14" s="1451" t="str">
        <f t="shared" ref="S14:S20" si="4">IF(Q14="Total général","",IF(ISBLANK(Q14),"",VLOOKUP(Q14,$V$6:$W$20,2,0)))</f>
        <v/>
      </c>
      <c r="T14" s="1452" t="str">
        <f t="shared" ref="T14:T20" si="5">IF(Q14="Total général","",IF(ISBLANK(Q14),"",VLOOKUP(Q14,$V$6:$W$20,1,0)))</f>
        <v/>
      </c>
      <c r="V14" s="1476" t="s">
        <v>554</v>
      </c>
      <c r="W14" s="1477">
        <f>SUM(BE_Annexe1A_Depenses!AB42:'BE_Annexe1A_Depenses'!AB44)</f>
        <v>0</v>
      </c>
    </row>
    <row r="15" spans="1:24" ht="11.25" customHeight="1" x14ac:dyDescent="0.25">
      <c r="A15" s="1945"/>
      <c r="B15" s="1944"/>
      <c r="C15" s="1943"/>
      <c r="D15" s="1943"/>
      <c r="E15" s="1943"/>
      <c r="F15" s="1943"/>
      <c r="G15" s="1913"/>
      <c r="H15" s="1913"/>
      <c r="I15" s="1914"/>
      <c r="J15" s="1914"/>
      <c r="K15" s="1914"/>
      <c r="L15" s="1511"/>
      <c r="N15" s="1486" t="str">
        <f>IF(N14="Total Perdiem","",IF(Q15="Frais Mission_FR","Frais Mission_FR_Perdiem",IF(Q15="Frais Mission_Loc","Frais Mission_Loc_Perdiem","")))</f>
        <v/>
      </c>
      <c r="O15" s="1487" t="str">
        <f t="shared" si="1"/>
        <v/>
      </c>
      <c r="Q15"/>
      <c r="R15"/>
      <c r="S15" s="1449" t="str">
        <f t="shared" si="4"/>
        <v/>
      </c>
      <c r="T15" s="1450" t="str">
        <f t="shared" si="5"/>
        <v/>
      </c>
      <c r="V15" s="1474" t="s">
        <v>72</v>
      </c>
      <c r="W15" s="1475">
        <f>SUM(BE_Annexe1A_Depenses!AB45:'BE_Annexe1A_Depenses'!AB47)</f>
        <v>0</v>
      </c>
    </row>
    <row r="16" spans="1:24" s="527" customFormat="1" ht="11.25" customHeight="1" x14ac:dyDescent="0.25">
      <c r="A16" s="1945"/>
      <c r="B16" s="1944"/>
      <c r="C16" s="1943"/>
      <c r="D16" s="1943"/>
      <c r="E16" s="1943"/>
      <c r="F16" s="1943"/>
      <c r="G16" s="1913"/>
      <c r="H16" s="1913"/>
      <c r="I16" s="1914"/>
      <c r="J16" s="1914"/>
      <c r="K16" s="1914"/>
      <c r="L16" s="1511"/>
      <c r="N16" s="1486" t="str">
        <f t="shared" ref="N16:N20" si="6">IF(N15="Total Perdiem","",IF(Q16="Frais Mission_FR","Frais Mission_FR_Perdiem",IF(Q16="Frais Mission_Loc","Frais Mission_Loc_Perdiem","")))</f>
        <v/>
      </c>
      <c r="O16" s="1487" t="str">
        <f t="shared" si="1"/>
        <v/>
      </c>
      <c r="P16" s="1457"/>
      <c r="Q16"/>
      <c r="R16"/>
      <c r="S16" s="1451" t="str">
        <f t="shared" si="4"/>
        <v/>
      </c>
      <c r="T16" s="1452" t="str">
        <f t="shared" si="5"/>
        <v/>
      </c>
      <c r="U16" s="1295"/>
      <c r="V16" s="1476" t="s">
        <v>563</v>
      </c>
      <c r="W16" s="1477">
        <f>SUM(BE_Annexe1A_Depenses!AB63:'BE_Annexe1A_Depenses'!AB65)</f>
        <v>0</v>
      </c>
    </row>
    <row r="17" spans="1:24" s="1295" customFormat="1" ht="11.25" customHeight="1" x14ac:dyDescent="0.25">
      <c r="A17" s="1945"/>
      <c r="B17" s="1944"/>
      <c r="C17" s="1943"/>
      <c r="D17" s="1943"/>
      <c r="E17" s="1943"/>
      <c r="F17" s="1943"/>
      <c r="G17" s="1913"/>
      <c r="H17" s="1913"/>
      <c r="I17" s="1914"/>
      <c r="J17" s="1914"/>
      <c r="K17" s="1914"/>
      <c r="L17" s="1511"/>
      <c r="M17" s="527"/>
      <c r="N17" s="1486" t="str">
        <f t="shared" si="6"/>
        <v/>
      </c>
      <c r="O17" s="1487" t="str">
        <f t="shared" si="1"/>
        <v/>
      </c>
      <c r="P17" s="1456"/>
      <c r="Q17"/>
      <c r="R17"/>
      <c r="S17" s="1449" t="str">
        <f t="shared" si="4"/>
        <v/>
      </c>
      <c r="T17" s="1450" t="str">
        <f t="shared" si="5"/>
        <v/>
      </c>
      <c r="U17" s="169"/>
      <c r="V17" s="1474" t="s">
        <v>84</v>
      </c>
      <c r="W17" s="1475">
        <f>BE_Annexe1A_Depenses!AB66</f>
        <v>0</v>
      </c>
    </row>
    <row r="18" spans="1:24" s="169" customFormat="1" ht="11.25" customHeight="1" thickBot="1" x14ac:dyDescent="0.3">
      <c r="A18" s="1945"/>
      <c r="B18" s="1944"/>
      <c r="C18" s="1943"/>
      <c r="D18" s="1943"/>
      <c r="E18" s="1943"/>
      <c r="F18" s="1943"/>
      <c r="G18" s="1913"/>
      <c r="H18" s="1913"/>
      <c r="I18" s="1914"/>
      <c r="J18" s="1914"/>
      <c r="K18" s="1914"/>
      <c r="L18" s="1511"/>
      <c r="M18" s="527"/>
      <c r="N18" s="1486" t="str">
        <f t="shared" si="6"/>
        <v/>
      </c>
      <c r="O18" s="1487" t="str">
        <f t="shared" si="1"/>
        <v/>
      </c>
      <c r="P18" s="1457"/>
      <c r="Q18"/>
      <c r="R18"/>
      <c r="S18" s="1451" t="str">
        <f t="shared" si="4"/>
        <v/>
      </c>
      <c r="T18" s="1452" t="str">
        <f t="shared" si="5"/>
        <v/>
      </c>
      <c r="U18" s="168"/>
      <c r="V18" s="1476" t="s">
        <v>116</v>
      </c>
      <c r="W18" s="1477">
        <f>BE_Annexe1A_Depenses!AB70</f>
        <v>0</v>
      </c>
    </row>
    <row r="19" spans="1:24" s="168" customFormat="1" ht="15" customHeight="1" thickBot="1" x14ac:dyDescent="0.3">
      <c r="A19" s="1503"/>
      <c r="B19" s="1503"/>
      <c r="C19" s="1504"/>
      <c r="D19" s="1504"/>
      <c r="E19" s="1504"/>
      <c r="F19" s="1504"/>
      <c r="G19" s="1505"/>
      <c r="H19" s="1505"/>
      <c r="I19" s="1504"/>
      <c r="J19" s="1504"/>
      <c r="K19" s="1506"/>
      <c r="L19" s="1507">
        <f>SUM(L14:L18)</f>
        <v>0</v>
      </c>
      <c r="M19" s="527"/>
      <c r="N19" s="1486" t="str">
        <f t="shared" si="6"/>
        <v/>
      </c>
      <c r="O19" s="1487" t="str">
        <f t="shared" si="1"/>
        <v/>
      </c>
      <c r="P19" s="1457"/>
      <c r="Q19"/>
      <c r="R19"/>
      <c r="S19" s="1449" t="str">
        <f t="shared" si="4"/>
        <v/>
      </c>
      <c r="T19" s="1450" t="str">
        <f t="shared" si="5"/>
        <v/>
      </c>
      <c r="V19" s="1474" t="s">
        <v>582</v>
      </c>
      <c r="W19" s="1475">
        <f>SUM(BE_Annexe1A_Depenses!AB50:'BE_Annexe1A_Depenses'!AB51)</f>
        <v>0</v>
      </c>
    </row>
    <row r="20" spans="1:24" s="168" customFormat="1" ht="15" customHeight="1" x14ac:dyDescent="0.25">
      <c r="A20" s="1508" t="s">
        <v>612</v>
      </c>
      <c r="B20" s="1508"/>
      <c r="C20" s="1509"/>
      <c r="D20" s="1510"/>
      <c r="E20" s="1510"/>
      <c r="F20" s="1510"/>
      <c r="G20" s="1510"/>
      <c r="H20" s="1510"/>
      <c r="I20" s="1510"/>
      <c r="J20" s="1510"/>
      <c r="K20" s="1510"/>
      <c r="L20" s="1510"/>
      <c r="M20" s="527"/>
      <c r="N20" s="1488" t="str">
        <f t="shared" si="6"/>
        <v/>
      </c>
      <c r="O20" s="1489" t="str">
        <f t="shared" si="1"/>
        <v/>
      </c>
      <c r="P20" s="1457"/>
      <c r="Q20"/>
      <c r="R20"/>
      <c r="S20" s="1453" t="str">
        <f t="shared" si="4"/>
        <v/>
      </c>
      <c r="T20" s="1454" t="str">
        <f t="shared" si="5"/>
        <v/>
      </c>
      <c r="V20" s="1478" t="s">
        <v>583</v>
      </c>
      <c r="W20" s="1479">
        <f>SUM(BE_Annexe1A_Depenses!AB52:'BE_Annexe1A_Depenses'!AB53)</f>
        <v>0</v>
      </c>
    </row>
    <row r="21" spans="1:24" s="168" customFormat="1" ht="34.5" customHeight="1" x14ac:dyDescent="0.25">
      <c r="A21" s="1946" t="s">
        <v>604</v>
      </c>
      <c r="B21" s="1946"/>
      <c r="C21" s="1946"/>
      <c r="D21" s="1946"/>
      <c r="E21" s="1946"/>
      <c r="F21" s="1946"/>
      <c r="G21" s="1946"/>
      <c r="H21" s="1946"/>
      <c r="I21" s="1946"/>
      <c r="J21" s="1946"/>
      <c r="K21" s="1946"/>
      <c r="L21" s="1946"/>
      <c r="M21" s="527"/>
      <c r="N21" s="1554"/>
      <c r="O21" s="1555"/>
      <c r="P21" s="1553"/>
      <c r="Q21"/>
      <c r="R21"/>
      <c r="S21" s="1437">
        <f>SUM(S6:S20)</f>
        <v>0</v>
      </c>
      <c r="T21" s="1436" t="s">
        <v>598</v>
      </c>
    </row>
    <row r="22" spans="1:24" s="168" customFormat="1" ht="18.75" customHeight="1" x14ac:dyDescent="0.25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527"/>
      <c r="P22" s="1457"/>
      <c r="Q22"/>
      <c r="R22"/>
      <c r="V22" s="1457"/>
    </row>
    <row r="23" spans="1:24" s="168" customFormat="1" ht="18.75" customHeight="1" x14ac:dyDescent="0.25">
      <c r="A23" s="1811" t="s">
        <v>486</v>
      </c>
      <c r="B23" s="1811"/>
      <c r="C23" s="1811"/>
      <c r="D23" s="1811"/>
      <c r="E23" s="1811"/>
      <c r="F23" s="1811"/>
      <c r="G23" s="1811"/>
      <c r="H23" s="1811"/>
      <c r="I23" s="1811"/>
      <c r="J23" s="1811"/>
      <c r="K23" s="1811"/>
      <c r="L23" s="1811"/>
      <c r="N23" s="1942" t="s">
        <v>600</v>
      </c>
      <c r="O23" s="1942"/>
      <c r="P23" s="1942"/>
      <c r="Q23" s="1499" t="str">
        <f>IF(ISBLANK(G16),"",G16)</f>
        <v/>
      </c>
      <c r="R23" s="1491" t="str">
        <f>IF(ISBLANK(L16),"",L16)</f>
        <v/>
      </c>
      <c r="V23" s="1457"/>
      <c r="X23" s="1443"/>
    </row>
    <row r="24" spans="1:24" s="168" customFormat="1" ht="15" customHeight="1" x14ac:dyDescent="0.25">
      <c r="A24" s="1317" t="s">
        <v>487</v>
      </c>
      <c r="B24" s="1316"/>
      <c r="C24" s="1316"/>
      <c r="D24" s="1316"/>
      <c r="E24" s="1316"/>
      <c r="F24" s="1316"/>
      <c r="G24" s="527"/>
      <c r="H24" s="1316"/>
      <c r="I24" s="1316"/>
      <c r="J24" s="1316"/>
      <c r="K24" s="1316"/>
      <c r="L24" s="1316"/>
      <c r="M24" s="527"/>
      <c r="N24" s="1499" t="str">
        <f>IF(ISBLANK(G14),"",G14)</f>
        <v/>
      </c>
      <c r="O24" s="1491" t="str">
        <f>IF(ISBLANK(L14),"",L14)</f>
        <v/>
      </c>
      <c r="P24" s="1490"/>
      <c r="Q24" s="1499" t="str">
        <f>IF(ISBLANK(G17),"",G17)</f>
        <v/>
      </c>
      <c r="R24" s="1491" t="str">
        <f>IF(ISBLANK(L17),"",L17)</f>
        <v/>
      </c>
      <c r="V24" s="1457"/>
      <c r="X24" s="1443"/>
    </row>
    <row r="25" spans="1:24" s="168" customFormat="1" ht="15" customHeight="1" x14ac:dyDescent="0.25">
      <c r="A25" s="1318" t="s">
        <v>511</v>
      </c>
      <c r="B25" s="1311"/>
      <c r="C25" s="1311"/>
      <c r="D25" s="1295"/>
      <c r="E25" s="1295"/>
      <c r="F25" s="1295"/>
      <c r="G25" s="1295"/>
      <c r="H25" s="1295"/>
      <c r="I25" s="1295"/>
      <c r="J25" s="1295"/>
      <c r="K25" s="1295"/>
      <c r="L25" s="1295"/>
      <c r="M25" s="527"/>
      <c r="N25" s="1499" t="str">
        <f>IF(ISBLANK(G15),"",G15)</f>
        <v/>
      </c>
      <c r="O25" s="1491" t="str">
        <f>IF(ISBLANK(L15),"",L15)</f>
        <v/>
      </c>
      <c r="P25" s="1490"/>
      <c r="Q25" s="1499" t="str">
        <f>IF(ISBLANK(G18),"",G18)</f>
        <v/>
      </c>
      <c r="R25" s="1491" t="str">
        <f>IF(ISBLANK(L18),"",L18)</f>
        <v/>
      </c>
      <c r="S25" s="1443"/>
      <c r="X25" s="1443"/>
    </row>
    <row r="26" spans="1:24" s="168" customFormat="1" ht="30" customHeight="1" x14ac:dyDescent="0.25">
      <c r="A26" s="1940" t="s">
        <v>100</v>
      </c>
      <c r="B26" s="1941"/>
      <c r="C26" s="1374" t="s">
        <v>99</v>
      </c>
      <c r="D26" s="1957" t="s">
        <v>102</v>
      </c>
      <c r="E26" s="1957"/>
      <c r="F26" s="1459" t="s">
        <v>103</v>
      </c>
      <c r="G26" s="848" t="s">
        <v>104</v>
      </c>
      <c r="H26" s="848" t="s">
        <v>105</v>
      </c>
      <c r="I26" s="848" t="s">
        <v>482</v>
      </c>
      <c r="J26" s="848" t="s">
        <v>490</v>
      </c>
      <c r="K26" s="848" t="s">
        <v>588</v>
      </c>
      <c r="L26" s="848" t="s">
        <v>26</v>
      </c>
      <c r="M26" s="527"/>
      <c r="N26" s="1464"/>
      <c r="O26" s="1464"/>
      <c r="P26" s="1464"/>
      <c r="Q26" s="1492" t="s">
        <v>602</v>
      </c>
      <c r="R26" s="1493">
        <f>SUM(L27:L36)</f>
        <v>0</v>
      </c>
      <c r="S26" s="527"/>
      <c r="T26" s="527"/>
      <c r="U26" s="527"/>
      <c r="X26" s="1443"/>
    </row>
    <row r="27" spans="1:24" s="168" customFormat="1" ht="11.25" customHeight="1" x14ac:dyDescent="0.25">
      <c r="A27" s="1948"/>
      <c r="B27" s="1949"/>
      <c r="C27" s="1375"/>
      <c r="D27" s="1939"/>
      <c r="E27" s="1939"/>
      <c r="F27" s="1458"/>
      <c r="G27" s="711"/>
      <c r="H27" s="711"/>
      <c r="I27" s="228">
        <f t="shared" ref="I27:I36" si="7">_xlfn.DAYS(H27,G27)</f>
        <v>0</v>
      </c>
      <c r="J27" s="1309"/>
      <c r="K27" s="713"/>
      <c r="L27" s="714">
        <f t="shared" ref="L27:L36" si="8">ROUNDUP(I27*J27*K27,2)</f>
        <v>0</v>
      </c>
      <c r="M27" s="527"/>
      <c r="N27" s="1464"/>
      <c r="O27" s="1464"/>
      <c r="P27" s="1464"/>
      <c r="Q27" s="1490" t="s">
        <v>603</v>
      </c>
      <c r="R27" s="1491">
        <f>SUM(L39:L48)</f>
        <v>0</v>
      </c>
      <c r="S27" s="1480"/>
      <c r="T27" s="1296"/>
      <c r="U27" s="1296"/>
      <c r="V27" s="1483" t="s">
        <v>598</v>
      </c>
      <c r="W27" s="1469">
        <f>SUM(W6:W20)</f>
        <v>0</v>
      </c>
      <c r="X27" s="1443"/>
    </row>
    <row r="28" spans="1:24" s="527" customFormat="1" ht="11.25" customHeight="1" x14ac:dyDescent="0.25">
      <c r="A28" s="1948"/>
      <c r="B28" s="1949"/>
      <c r="C28" s="1375"/>
      <c r="D28" s="1939"/>
      <c r="E28" s="1939"/>
      <c r="F28" s="1458"/>
      <c r="G28" s="711"/>
      <c r="H28" s="711"/>
      <c r="I28" s="228">
        <f t="shared" si="7"/>
        <v>0</v>
      </c>
      <c r="J28" s="1309"/>
      <c r="K28" s="713"/>
      <c r="L28" s="714">
        <f t="shared" si="8"/>
        <v>0</v>
      </c>
      <c r="N28" s="1464"/>
      <c r="Q28" s="1481" t="s">
        <v>599</v>
      </c>
      <c r="R28" s="1482">
        <f>SUM(O24:O25)+SUM(R23:R27)</f>
        <v>0</v>
      </c>
      <c r="S28" s="1295"/>
      <c r="U28" s="1295"/>
      <c r="V28" s="1470" t="s">
        <v>601</v>
      </c>
      <c r="W28" s="1495">
        <f>SUM(BE_Annexe1A_Depenses!AB67:'BE_Annexe1A_Depenses'!AB68)</f>
        <v>0</v>
      </c>
      <c r="X28" s="1443"/>
    </row>
    <row r="29" spans="1:24" s="1296" customFormat="1" ht="11.25" customHeight="1" x14ac:dyDescent="0.25">
      <c r="A29" s="1948"/>
      <c r="B29" s="1949"/>
      <c r="C29" s="1375"/>
      <c r="D29" s="1939"/>
      <c r="E29" s="1939"/>
      <c r="F29" s="1458"/>
      <c r="G29" s="711"/>
      <c r="H29" s="711"/>
      <c r="I29" s="228">
        <f t="shared" si="7"/>
        <v>0</v>
      </c>
      <c r="J29" s="1309"/>
      <c r="K29" s="713"/>
      <c r="L29" s="714">
        <f t="shared" si="8"/>
        <v>0</v>
      </c>
      <c r="M29" s="527"/>
      <c r="N29" s="527"/>
      <c r="O29" s="527"/>
      <c r="P29" s="1456"/>
      <c r="Q29" s="1295"/>
      <c r="R29" s="1295"/>
      <c r="S29" s="1295"/>
      <c r="T29" s="1295"/>
      <c r="U29" s="1295"/>
      <c r="V29" s="1471" t="s">
        <v>597</v>
      </c>
      <c r="W29" s="1496">
        <f>BE_Annexe1C_NonNumeraires!Z98</f>
        <v>0</v>
      </c>
    </row>
    <row r="30" spans="1:24" s="1295" customFormat="1" ht="11.25" customHeight="1" x14ac:dyDescent="0.25">
      <c r="A30" s="1948"/>
      <c r="B30" s="1949"/>
      <c r="C30" s="1375"/>
      <c r="D30" s="1939"/>
      <c r="E30" s="1939"/>
      <c r="F30" s="1458"/>
      <c r="G30" s="711"/>
      <c r="H30" s="711"/>
      <c r="I30" s="228">
        <f t="shared" si="7"/>
        <v>0</v>
      </c>
      <c r="J30" s="1309"/>
      <c r="K30" s="713"/>
      <c r="L30" s="714">
        <f t="shared" si="8"/>
        <v>0</v>
      </c>
      <c r="M30" s="527"/>
      <c r="N30" s="527"/>
      <c r="O30" s="527"/>
      <c r="P30" s="1457"/>
      <c r="V30" s="1483" t="s">
        <v>577</v>
      </c>
      <c r="W30" s="1469">
        <f>W27+W28+W29</f>
        <v>0</v>
      </c>
    </row>
    <row r="31" spans="1:24" s="1295" customFormat="1" ht="11.25" customHeight="1" x14ac:dyDescent="0.25">
      <c r="A31" s="1948"/>
      <c r="B31" s="1949"/>
      <c r="C31" s="1375"/>
      <c r="D31" s="1939"/>
      <c r="E31" s="1939"/>
      <c r="F31" s="1458"/>
      <c r="G31" s="711"/>
      <c r="H31" s="711"/>
      <c r="I31" s="228">
        <f t="shared" si="7"/>
        <v>0</v>
      </c>
      <c r="J31" s="1309"/>
      <c r="K31" s="713"/>
      <c r="L31" s="714">
        <f t="shared" si="8"/>
        <v>0</v>
      </c>
      <c r="M31" s="527"/>
      <c r="N31" s="527"/>
      <c r="O31" s="527"/>
      <c r="P31" s="1457"/>
      <c r="S31" s="1446"/>
    </row>
    <row r="32" spans="1:24" s="1295" customFormat="1" ht="11.25" hidden="1" customHeight="1" x14ac:dyDescent="0.25">
      <c r="A32" s="1948"/>
      <c r="B32" s="1949"/>
      <c r="C32" s="1375"/>
      <c r="D32" s="1939"/>
      <c r="E32" s="1939"/>
      <c r="F32" s="1458"/>
      <c r="G32" s="711"/>
      <c r="H32" s="711"/>
      <c r="I32" s="228">
        <f t="shared" si="7"/>
        <v>0</v>
      </c>
      <c r="J32" s="712"/>
      <c r="K32" s="713"/>
      <c r="L32" s="714">
        <f t="shared" si="8"/>
        <v>0</v>
      </c>
      <c r="M32" s="527"/>
      <c r="N32" s="527"/>
      <c r="O32" s="527"/>
      <c r="P32" s="1457"/>
    </row>
    <row r="33" spans="1:23" s="1295" customFormat="1" ht="11.25" hidden="1" customHeight="1" x14ac:dyDescent="0.25">
      <c r="A33" s="1948"/>
      <c r="B33" s="1949"/>
      <c r="C33" s="1375"/>
      <c r="D33" s="1939"/>
      <c r="E33" s="1939"/>
      <c r="F33" s="1458"/>
      <c r="G33" s="711"/>
      <c r="H33" s="711"/>
      <c r="I33" s="228">
        <f t="shared" si="7"/>
        <v>0</v>
      </c>
      <c r="J33" s="712"/>
      <c r="K33" s="713"/>
      <c r="L33" s="714">
        <f t="shared" si="8"/>
        <v>0</v>
      </c>
      <c r="M33" s="527"/>
      <c r="N33" s="527"/>
      <c r="O33" s="527"/>
      <c r="P33" s="1457"/>
    </row>
    <row r="34" spans="1:23" s="1295" customFormat="1" ht="11.25" hidden="1" customHeight="1" x14ac:dyDescent="0.25">
      <c r="A34" s="1948"/>
      <c r="B34" s="1949"/>
      <c r="C34" s="1375"/>
      <c r="D34" s="1939"/>
      <c r="E34" s="1939"/>
      <c r="F34" s="1458"/>
      <c r="G34" s="711"/>
      <c r="H34" s="711"/>
      <c r="I34" s="228">
        <f t="shared" si="7"/>
        <v>0</v>
      </c>
      <c r="J34" s="712"/>
      <c r="K34" s="713"/>
      <c r="L34" s="714">
        <f t="shared" si="8"/>
        <v>0</v>
      </c>
      <c r="M34" s="527"/>
      <c r="N34" s="527"/>
      <c r="O34" s="527"/>
      <c r="P34" s="1457"/>
      <c r="V34" s="1494"/>
      <c r="W34" s="1494"/>
    </row>
    <row r="35" spans="1:23" s="1295" customFormat="1" ht="10.5" hidden="1" customHeight="1" x14ac:dyDescent="0.25">
      <c r="A35" s="1948"/>
      <c r="B35" s="1949"/>
      <c r="C35" s="1375"/>
      <c r="D35" s="1939"/>
      <c r="E35" s="1939"/>
      <c r="F35" s="1458"/>
      <c r="G35" s="711"/>
      <c r="H35" s="711"/>
      <c r="I35" s="228">
        <f t="shared" si="7"/>
        <v>0</v>
      </c>
      <c r="J35" s="712"/>
      <c r="K35" s="713"/>
      <c r="L35" s="714">
        <f t="shared" si="8"/>
        <v>0</v>
      </c>
      <c r="M35" s="527"/>
      <c r="N35" s="527"/>
      <c r="O35" s="527"/>
      <c r="P35" s="1457"/>
    </row>
    <row r="36" spans="1:23" s="1295" customFormat="1" ht="10.5" hidden="1" customHeight="1" x14ac:dyDescent="0.25">
      <c r="A36" s="1948"/>
      <c r="B36" s="1949"/>
      <c r="C36" s="1375"/>
      <c r="D36" s="1939"/>
      <c r="E36" s="1939"/>
      <c r="F36" s="1458"/>
      <c r="G36" s="711"/>
      <c r="H36" s="711"/>
      <c r="I36" s="228">
        <f t="shared" si="7"/>
        <v>0</v>
      </c>
      <c r="J36" s="712"/>
      <c r="K36" s="713"/>
      <c r="L36" s="714">
        <f t="shared" si="8"/>
        <v>0</v>
      </c>
      <c r="M36" s="527"/>
      <c r="N36" s="527"/>
      <c r="O36" s="527"/>
      <c r="P36" s="1457"/>
    </row>
    <row r="37" spans="1:23" s="1295" customFormat="1" ht="15" customHeight="1" x14ac:dyDescent="0.25">
      <c r="A37" s="1319" t="s">
        <v>510</v>
      </c>
      <c r="B37" s="167"/>
      <c r="C37" s="167"/>
      <c r="D37" s="527"/>
      <c r="E37" s="527"/>
      <c r="F37" s="527"/>
      <c r="G37" s="527"/>
      <c r="H37" s="527"/>
      <c r="I37" s="527"/>
      <c r="J37" s="527"/>
      <c r="K37" s="1307"/>
      <c r="L37" s="1308"/>
      <c r="M37" s="527"/>
      <c r="N37" s="527"/>
      <c r="O37" s="527"/>
      <c r="P37" s="1457"/>
    </row>
    <row r="38" spans="1:23" s="1295" customFormat="1" ht="30" customHeight="1" x14ac:dyDescent="0.25">
      <c r="A38" s="1940" t="s">
        <v>484</v>
      </c>
      <c r="B38" s="1961"/>
      <c r="C38" s="1961"/>
      <c r="D38" s="1940" t="s">
        <v>480</v>
      </c>
      <c r="E38" s="1961"/>
      <c r="F38" s="1961"/>
      <c r="G38" s="1941"/>
      <c r="H38" s="849" t="s">
        <v>481</v>
      </c>
      <c r="I38" s="1297" t="s">
        <v>483</v>
      </c>
      <c r="J38" s="1297" t="s">
        <v>489</v>
      </c>
      <c r="K38" s="1297" t="s">
        <v>479</v>
      </c>
      <c r="L38" s="1297" t="s">
        <v>26</v>
      </c>
      <c r="M38" s="527"/>
      <c r="N38" s="1925" t="s">
        <v>469</v>
      </c>
      <c r="O38" s="1926"/>
      <c r="P38" s="1457"/>
      <c r="Q38" s="527"/>
      <c r="R38" s="527"/>
    </row>
    <row r="39" spans="1:23" s="1295" customFormat="1" ht="11.25" customHeight="1" x14ac:dyDescent="0.25">
      <c r="A39" s="1948"/>
      <c r="B39" s="1956"/>
      <c r="C39" s="1956"/>
      <c r="D39" s="1953"/>
      <c r="E39" s="1954"/>
      <c r="F39" s="1954"/>
      <c r="G39" s="1955"/>
      <c r="H39" s="800"/>
      <c r="I39" s="712"/>
      <c r="J39" s="1309"/>
      <c r="K39" s="1309"/>
      <c r="L39" s="714">
        <f>ROUNDUP(I39*K39,2)</f>
        <v>0</v>
      </c>
      <c r="M39" s="527"/>
      <c r="N39" s="1099" t="str">
        <f t="shared" ref="N39:N48" si="9">IF(K39="","",ROUND(J39/H39,2))</f>
        <v/>
      </c>
      <c r="O39" s="1099" t="str">
        <f t="shared" ref="O39:O48" si="10">IF(K39="","",N39-K39)</f>
        <v/>
      </c>
      <c r="P39" s="1457"/>
      <c r="Q39" s="1310"/>
      <c r="R39" s="1310"/>
      <c r="S39" s="527"/>
      <c r="T39" s="527"/>
      <c r="U39" s="527"/>
    </row>
    <row r="40" spans="1:23" s="1295" customFormat="1" ht="11.25" customHeight="1" x14ac:dyDescent="0.25">
      <c r="A40" s="1948"/>
      <c r="B40" s="1956"/>
      <c r="C40" s="1956"/>
      <c r="D40" s="1953"/>
      <c r="E40" s="1954"/>
      <c r="F40" s="1954"/>
      <c r="G40" s="1955"/>
      <c r="H40" s="800"/>
      <c r="I40" s="712"/>
      <c r="J40" s="1309"/>
      <c r="K40" s="1309"/>
      <c r="L40" s="714">
        <f t="shared" ref="L40:L48" si="11">ROUNDUP(I40*K40,2)</f>
        <v>0</v>
      </c>
      <c r="M40" s="527"/>
      <c r="N40" s="1099" t="str">
        <f t="shared" si="9"/>
        <v/>
      </c>
      <c r="O40" s="1099" t="str">
        <f t="shared" si="10"/>
        <v/>
      </c>
      <c r="P40" s="1457"/>
      <c r="Q40" s="1310"/>
      <c r="R40" s="1310"/>
      <c r="S40" s="1310"/>
      <c r="T40" s="1310"/>
      <c r="U40" s="1310"/>
    </row>
    <row r="41" spans="1:23" s="527" customFormat="1" ht="11.25" customHeight="1" x14ac:dyDescent="0.25">
      <c r="A41" s="1948"/>
      <c r="B41" s="1956"/>
      <c r="C41" s="1956"/>
      <c r="D41" s="1953"/>
      <c r="E41" s="1954"/>
      <c r="F41" s="1954"/>
      <c r="G41" s="1955"/>
      <c r="H41" s="800"/>
      <c r="I41" s="712"/>
      <c r="J41" s="1309"/>
      <c r="K41" s="1309"/>
      <c r="L41" s="714">
        <f t="shared" si="11"/>
        <v>0</v>
      </c>
      <c r="N41" s="1099" t="str">
        <f t="shared" si="9"/>
        <v/>
      </c>
      <c r="O41" s="1099" t="str">
        <f t="shared" si="10"/>
        <v/>
      </c>
      <c r="Q41" s="1457"/>
      <c r="R41" s="1457"/>
      <c r="S41" s="1310"/>
      <c r="T41" s="1310"/>
      <c r="U41" s="1296"/>
      <c r="V41" s="1310"/>
      <c r="W41" s="1310"/>
    </row>
    <row r="42" spans="1:23" s="1310" customFormat="1" ht="11.25" customHeight="1" x14ac:dyDescent="0.25">
      <c r="A42" s="1948"/>
      <c r="B42" s="1956"/>
      <c r="C42" s="1956"/>
      <c r="D42" s="1953"/>
      <c r="E42" s="1954"/>
      <c r="F42" s="1954"/>
      <c r="G42" s="1955"/>
      <c r="H42" s="800"/>
      <c r="I42" s="712"/>
      <c r="J42" s="1309"/>
      <c r="K42" s="1309"/>
      <c r="L42" s="714">
        <f t="shared" si="11"/>
        <v>0</v>
      </c>
      <c r="M42" s="527"/>
      <c r="N42" s="1099" t="str">
        <f t="shared" si="9"/>
        <v/>
      </c>
      <c r="O42" s="1099" t="str">
        <f t="shared" si="10"/>
        <v/>
      </c>
      <c r="P42" s="1457"/>
      <c r="Q42" s="1457"/>
      <c r="R42" s="1457"/>
      <c r="V42" s="89"/>
      <c r="W42" s="89"/>
    </row>
    <row r="43" spans="1:23" s="1310" customFormat="1" ht="11.25" customHeight="1" thickBot="1" x14ac:dyDescent="0.3">
      <c r="A43" s="1948"/>
      <c r="B43" s="1956"/>
      <c r="C43" s="1956"/>
      <c r="D43" s="1953"/>
      <c r="E43" s="1954"/>
      <c r="F43" s="1954"/>
      <c r="G43" s="1955"/>
      <c r="H43" s="800"/>
      <c r="I43" s="712"/>
      <c r="J43" s="1309"/>
      <c r="K43" s="1309"/>
      <c r="L43" s="714">
        <f t="shared" si="11"/>
        <v>0</v>
      </c>
      <c r="M43" s="527"/>
      <c r="N43" s="1099" t="str">
        <f t="shared" si="9"/>
        <v/>
      </c>
      <c r="O43" s="1099" t="str">
        <f t="shared" si="10"/>
        <v/>
      </c>
      <c r="P43" s="1457"/>
      <c r="Q43" s="89"/>
      <c r="R43" s="89"/>
      <c r="S43" s="89"/>
      <c r="T43" s="89"/>
      <c r="U43" s="89"/>
      <c r="V43" s="89"/>
      <c r="W43" s="89"/>
    </row>
    <row r="44" spans="1:23" s="1310" customFormat="1" ht="11.25" hidden="1" customHeight="1" x14ac:dyDescent="0.3">
      <c r="A44" s="1948"/>
      <c r="B44" s="1956"/>
      <c r="C44" s="1956"/>
      <c r="D44" s="1953"/>
      <c r="E44" s="1954"/>
      <c r="F44" s="1954"/>
      <c r="G44" s="1955"/>
      <c r="H44" s="800"/>
      <c r="I44" s="712"/>
      <c r="J44" s="1309"/>
      <c r="K44" s="1309"/>
      <c r="L44" s="714">
        <f t="shared" si="11"/>
        <v>0</v>
      </c>
      <c r="M44" s="527"/>
      <c r="N44" s="1099" t="str">
        <f t="shared" si="9"/>
        <v/>
      </c>
      <c r="O44" s="1099" t="str">
        <f t="shared" si="10"/>
        <v/>
      </c>
      <c r="P44" s="1457"/>
      <c r="Q44" s="334"/>
      <c r="R44" s="334"/>
      <c r="S44" s="89"/>
      <c r="T44" s="89"/>
      <c r="U44" s="89"/>
      <c r="V44" s="89"/>
      <c r="W44" s="89"/>
    </row>
    <row r="45" spans="1:23" ht="11.25" hidden="1" customHeight="1" x14ac:dyDescent="0.3">
      <c r="A45" s="1948"/>
      <c r="B45" s="1956"/>
      <c r="C45" s="1956"/>
      <c r="D45" s="1953"/>
      <c r="E45" s="1954"/>
      <c r="F45" s="1954"/>
      <c r="G45" s="1955"/>
      <c r="H45" s="800"/>
      <c r="I45" s="712"/>
      <c r="J45" s="1309"/>
      <c r="K45" s="1309"/>
      <c r="L45" s="714">
        <f t="shared" si="11"/>
        <v>0</v>
      </c>
      <c r="N45" s="1099" t="str">
        <f t="shared" si="9"/>
        <v/>
      </c>
      <c r="O45" s="1099" t="str">
        <f t="shared" si="10"/>
        <v/>
      </c>
      <c r="S45" s="334"/>
      <c r="T45" s="334"/>
      <c r="U45" s="334"/>
      <c r="V45" s="334"/>
      <c r="W45" s="334"/>
    </row>
    <row r="46" spans="1:23" ht="11.25" hidden="1" customHeight="1" x14ac:dyDescent="0.3">
      <c r="A46" s="1948"/>
      <c r="B46" s="1956"/>
      <c r="C46" s="1956"/>
      <c r="D46" s="1953"/>
      <c r="E46" s="1954"/>
      <c r="F46" s="1954"/>
      <c r="G46" s="1955"/>
      <c r="H46" s="800"/>
      <c r="I46" s="712"/>
      <c r="J46" s="1309"/>
      <c r="K46" s="1309"/>
      <c r="L46" s="714">
        <f t="shared" si="11"/>
        <v>0</v>
      </c>
      <c r="N46" s="1099" t="str">
        <f t="shared" si="9"/>
        <v/>
      </c>
      <c r="O46" s="1099" t="str">
        <f t="shared" si="10"/>
        <v/>
      </c>
      <c r="V46" s="334"/>
      <c r="W46" s="334"/>
    </row>
    <row r="47" spans="1:23" s="334" customFormat="1" ht="11.25" hidden="1" customHeight="1" x14ac:dyDescent="0.3">
      <c r="A47" s="1948"/>
      <c r="B47" s="1956"/>
      <c r="C47" s="1956"/>
      <c r="D47" s="1953"/>
      <c r="E47" s="1954"/>
      <c r="F47" s="1954"/>
      <c r="G47" s="1955"/>
      <c r="H47" s="800"/>
      <c r="I47" s="712"/>
      <c r="J47" s="1309"/>
      <c r="K47" s="1309"/>
      <c r="L47" s="714">
        <f t="shared" si="11"/>
        <v>0</v>
      </c>
      <c r="M47" s="527"/>
      <c r="N47" s="1099" t="str">
        <f t="shared" si="9"/>
        <v/>
      </c>
      <c r="O47" s="1099" t="str">
        <f t="shared" si="10"/>
        <v/>
      </c>
      <c r="Q47" s="89"/>
      <c r="R47" s="89"/>
      <c r="S47" s="89"/>
      <c r="T47" s="89"/>
      <c r="U47" s="89"/>
      <c r="V47" s="527"/>
      <c r="W47" s="527"/>
    </row>
    <row r="48" spans="1:23" ht="11.25" hidden="1" customHeight="1" thickBot="1" x14ac:dyDescent="0.3">
      <c r="A48" s="1948"/>
      <c r="B48" s="1956"/>
      <c r="C48" s="1956"/>
      <c r="D48" s="1953"/>
      <c r="E48" s="1954"/>
      <c r="F48" s="1954"/>
      <c r="G48" s="1955"/>
      <c r="H48" s="800"/>
      <c r="I48" s="712"/>
      <c r="J48" s="1309"/>
      <c r="K48" s="1309"/>
      <c r="L48" s="714">
        <f t="shared" si="11"/>
        <v>0</v>
      </c>
      <c r="N48" s="1099" t="str">
        <f t="shared" si="9"/>
        <v/>
      </c>
      <c r="O48" s="1099" t="str">
        <f t="shared" si="10"/>
        <v/>
      </c>
      <c r="Q48" s="334"/>
      <c r="R48" s="334"/>
      <c r="V48" s="527"/>
      <c r="W48" s="527"/>
    </row>
    <row r="49" spans="1:23" ht="15" customHeight="1" thickBot="1" x14ac:dyDescent="0.3">
      <c r="A49" s="1295"/>
      <c r="B49" s="1295"/>
      <c r="C49" s="1295"/>
      <c r="D49" s="1295"/>
      <c r="E49" s="1295"/>
      <c r="F49" s="1295"/>
      <c r="G49" s="1295"/>
      <c r="H49" s="1295"/>
      <c r="I49" s="1295"/>
      <c r="J49" s="1295"/>
      <c r="K49" s="715" t="s">
        <v>21</v>
      </c>
      <c r="L49" s="717">
        <f>SUM(L27:L36,L39:L48)</f>
        <v>0</v>
      </c>
      <c r="N49" s="1425" t="s">
        <v>552</v>
      </c>
      <c r="O49" s="1426">
        <f>BE_Annexe1A_Depenses!AB54</f>
        <v>0</v>
      </c>
      <c r="S49" s="334"/>
      <c r="T49" s="334"/>
      <c r="U49" s="334"/>
      <c r="V49" s="527"/>
      <c r="W49" s="527"/>
    </row>
    <row r="50" spans="1:23" ht="15" customHeight="1" x14ac:dyDescent="0.25">
      <c r="A50" s="1317" t="s">
        <v>488</v>
      </c>
      <c r="B50" s="1317"/>
      <c r="C50" s="1317"/>
      <c r="D50" s="1317"/>
      <c r="E50" s="1317"/>
      <c r="F50" s="1317"/>
      <c r="G50" s="1317"/>
      <c r="H50" s="1317"/>
      <c r="I50" s="1317"/>
      <c r="J50" s="1317"/>
      <c r="K50" s="1317"/>
      <c r="L50" s="1317"/>
      <c r="N50" s="527"/>
      <c r="O50" s="1423" t="s">
        <v>472</v>
      </c>
      <c r="Q50" s="334"/>
      <c r="R50" s="334"/>
      <c r="V50" s="527"/>
      <c r="W50" s="527"/>
    </row>
    <row r="51" spans="1:23" s="334" customFormat="1" ht="20.25" customHeight="1" thickBot="1" x14ac:dyDescent="0.3">
      <c r="A51" s="1958" t="s">
        <v>165</v>
      </c>
      <c r="B51" s="1959"/>
      <c r="C51" s="1959"/>
      <c r="D51" s="1959"/>
      <c r="E51" s="1959"/>
      <c r="F51" s="1959"/>
      <c r="G51" s="1959"/>
      <c r="H51" s="1959"/>
      <c r="I51" s="1959"/>
      <c r="J51" s="1959"/>
      <c r="K51" s="1960"/>
      <c r="L51" s="1312" t="s">
        <v>26</v>
      </c>
      <c r="M51" s="527"/>
      <c r="N51" s="1310"/>
      <c r="O51" s="1310"/>
      <c r="V51" s="527"/>
      <c r="W51" s="527"/>
    </row>
    <row r="52" spans="1:23" ht="30" customHeight="1" thickBot="1" x14ac:dyDescent="0.3">
      <c r="A52" s="1967" t="s">
        <v>441</v>
      </c>
      <c r="B52" s="1968"/>
      <c r="C52" s="1968"/>
      <c r="D52" s="1968"/>
      <c r="E52" s="1968"/>
      <c r="F52" s="1968"/>
      <c r="G52" s="1968"/>
      <c r="H52" s="1968"/>
      <c r="I52" s="1968"/>
      <c r="J52" s="1968"/>
      <c r="K52" s="1969"/>
      <c r="L52" s="1313">
        <f>BE_Annexe1A_Depenses!X67</f>
        <v>0</v>
      </c>
      <c r="N52" s="1310"/>
      <c r="O52" s="1310"/>
      <c r="Q52" s="1292"/>
      <c r="R52" s="527"/>
      <c r="S52" s="334"/>
      <c r="T52" s="334"/>
      <c r="U52" s="334"/>
      <c r="V52" s="527"/>
      <c r="W52" s="527"/>
    </row>
    <row r="53" spans="1:23" s="334" customFormat="1" ht="18.75" customHeight="1" x14ac:dyDescent="0.25">
      <c r="A53" s="1314"/>
      <c r="B53" s="1314"/>
      <c r="C53" s="1314"/>
      <c r="D53" s="1314"/>
      <c r="E53" s="1314"/>
      <c r="F53" s="1314"/>
      <c r="G53" s="1314"/>
      <c r="H53" s="1314"/>
      <c r="I53" s="1314"/>
      <c r="J53" s="1314"/>
      <c r="K53" s="1314"/>
      <c r="L53" s="1315"/>
      <c r="M53" s="527"/>
      <c r="N53" s="1310"/>
      <c r="O53" s="1310"/>
      <c r="Q53" s="527"/>
      <c r="R53" s="527"/>
      <c r="S53" s="527"/>
      <c r="T53" s="527"/>
      <c r="U53" s="527"/>
      <c r="V53" s="527"/>
      <c r="W53" s="527"/>
    </row>
    <row r="54" spans="1:23" s="334" customFormat="1" ht="18.75" customHeight="1" x14ac:dyDescent="0.25">
      <c r="A54" s="1811" t="s">
        <v>579</v>
      </c>
      <c r="B54" s="1811"/>
      <c r="C54" s="1811"/>
      <c r="D54" s="1811"/>
      <c r="E54" s="1811"/>
      <c r="F54" s="1811"/>
      <c r="G54" s="1811"/>
      <c r="H54" s="1811"/>
      <c r="I54" s="1811"/>
      <c r="J54" s="1811"/>
      <c r="K54" s="1811"/>
      <c r="L54" s="1811"/>
      <c r="M54" s="527"/>
      <c r="N54" s="89"/>
      <c r="O54" s="527"/>
      <c r="Q54" s="527"/>
      <c r="R54" s="527"/>
      <c r="S54" s="527"/>
      <c r="T54" s="527"/>
      <c r="U54" s="527"/>
      <c r="V54" s="527"/>
      <c r="W54" s="527"/>
    </row>
    <row r="55" spans="1:23" s="527" customFormat="1" ht="7.5" customHeight="1" x14ac:dyDescent="0.25">
      <c r="A55" s="89"/>
      <c r="B55" s="89"/>
      <c r="C55" s="89"/>
      <c r="D55" s="89"/>
      <c r="E55" s="89"/>
      <c r="G55" s="89"/>
      <c r="H55" s="89"/>
      <c r="I55" s="89"/>
      <c r="J55" s="89"/>
      <c r="K55" s="89"/>
      <c r="L55" s="89"/>
      <c r="N55" s="89"/>
    </row>
    <row r="56" spans="1:23" s="527" customFormat="1" ht="26.25" thickBot="1" x14ac:dyDescent="0.3">
      <c r="A56" s="1267" t="s">
        <v>347</v>
      </c>
      <c r="B56" s="1940" t="s">
        <v>164</v>
      </c>
      <c r="C56" s="1961"/>
      <c r="D56" s="1958" t="s">
        <v>165</v>
      </c>
      <c r="E56" s="1959"/>
      <c r="F56" s="1959"/>
      <c r="G56" s="1959"/>
      <c r="H56" s="1959"/>
      <c r="I56" s="1959"/>
      <c r="J56" s="1960"/>
      <c r="K56" s="1267" t="s">
        <v>462</v>
      </c>
      <c r="L56" s="848" t="s">
        <v>26</v>
      </c>
      <c r="N56" s="334"/>
      <c r="O56" s="334"/>
    </row>
    <row r="57" spans="1:23" s="527" customFormat="1" ht="56.25" customHeight="1" thickBot="1" x14ac:dyDescent="0.3">
      <c r="A57" s="854" t="s">
        <v>348</v>
      </c>
      <c r="B57" s="1962" t="s">
        <v>433</v>
      </c>
      <c r="C57" s="1963"/>
      <c r="D57" s="1964" t="s">
        <v>580</v>
      </c>
      <c r="E57" s="1965"/>
      <c r="F57" s="1965"/>
      <c r="G57" s="1965"/>
      <c r="H57" s="1965"/>
      <c r="I57" s="1965"/>
      <c r="J57" s="1966"/>
      <c r="K57" s="795"/>
      <c r="L57" s="855">
        <f>BE_Annexe1C_NonNumeraires!Z98</f>
        <v>0</v>
      </c>
      <c r="N57" s="89"/>
    </row>
    <row r="58" spans="1:23" s="527" customFormat="1" x14ac:dyDescent="0.25">
      <c r="A58" s="89"/>
      <c r="B58" s="89"/>
      <c r="C58" s="89"/>
      <c r="D58" s="89"/>
      <c r="E58" s="89"/>
      <c r="G58" s="89"/>
      <c r="H58" s="89"/>
      <c r="I58" s="89"/>
      <c r="J58" s="89"/>
      <c r="K58" s="89"/>
      <c r="L58" s="89"/>
      <c r="N58" s="89"/>
    </row>
    <row r="59" spans="1:23" s="527" customFormat="1" ht="18.75" customHeight="1" x14ac:dyDescent="0.25">
      <c r="A59" s="1811" t="s">
        <v>551</v>
      </c>
      <c r="B59" s="1811"/>
      <c r="C59" s="1811"/>
      <c r="D59" s="1811"/>
      <c r="E59" s="1811"/>
      <c r="F59" s="1811"/>
      <c r="G59" s="1811"/>
      <c r="H59" s="1811"/>
      <c r="I59" s="1811"/>
      <c r="J59" s="1811"/>
      <c r="K59" s="1811"/>
      <c r="L59" s="1811"/>
      <c r="N59" s="89"/>
      <c r="S59" s="264"/>
      <c r="T59" s="264"/>
      <c r="U59" s="264"/>
      <c r="V59" s="264"/>
      <c r="W59" s="264"/>
    </row>
    <row r="60" spans="1:23" s="264" customFormat="1" ht="18.75" customHeight="1" x14ac:dyDescent="0.25">
      <c r="A60" s="1982" t="s">
        <v>636</v>
      </c>
      <c r="B60" s="1983"/>
      <c r="C60" s="1983"/>
      <c r="D60" s="1983"/>
      <c r="E60" s="1983"/>
      <c r="F60" s="1983"/>
      <c r="G60" s="1983"/>
      <c r="H60" s="1983"/>
      <c r="I60" s="1983"/>
      <c r="J60" s="1983"/>
      <c r="K60" s="1983"/>
      <c r="L60" s="1983"/>
      <c r="N60" s="1552"/>
      <c r="O60" s="1552"/>
      <c r="S60" s="527"/>
      <c r="T60" s="527"/>
      <c r="U60" s="527"/>
      <c r="V60" s="527"/>
      <c r="W60" s="527"/>
    </row>
    <row r="61" spans="1:23" s="527" customFormat="1" ht="18.75" customHeight="1" x14ac:dyDescent="0.25">
      <c r="A61" s="1970" t="s">
        <v>564</v>
      </c>
      <c r="B61" s="1971"/>
      <c r="C61" s="1971"/>
      <c r="D61" s="1972"/>
      <c r="E61" s="1972"/>
      <c r="F61" s="1972"/>
      <c r="G61" s="1972"/>
      <c r="H61" s="1972"/>
      <c r="I61" s="1972"/>
      <c r="J61" s="1972"/>
      <c r="K61" s="1972"/>
      <c r="L61" s="1972"/>
      <c r="N61" s="334"/>
      <c r="O61" s="334"/>
    </row>
    <row r="62" spans="1:23" s="527" customFormat="1" ht="15" customHeight="1" x14ac:dyDescent="0.25">
      <c r="A62" s="1986" t="s">
        <v>248</v>
      </c>
      <c r="B62" s="1987"/>
      <c r="C62" s="1987"/>
      <c r="D62" s="1427" t="s">
        <v>249</v>
      </c>
      <c r="E62" s="224"/>
      <c r="F62" s="224"/>
      <c r="G62" s="224"/>
      <c r="H62" s="224"/>
      <c r="I62" s="224"/>
      <c r="J62" s="1428" t="s">
        <v>250</v>
      </c>
      <c r="K62" s="224"/>
      <c r="L62" s="224"/>
      <c r="N62" s="89"/>
      <c r="O62" s="1424" t="s">
        <v>472</v>
      </c>
    </row>
    <row r="63" spans="1:23" s="527" customFormat="1" ht="60" customHeight="1" x14ac:dyDescent="0.25">
      <c r="A63" s="849" t="s">
        <v>163</v>
      </c>
      <c r="B63" s="1466" t="s">
        <v>635</v>
      </c>
      <c r="C63" s="1374" t="s">
        <v>185</v>
      </c>
      <c r="D63" s="849" t="s">
        <v>491</v>
      </c>
      <c r="E63" s="1101" t="s">
        <v>470</v>
      </c>
      <c r="F63" s="1432" t="s">
        <v>19</v>
      </c>
      <c r="G63" s="850" t="s">
        <v>20</v>
      </c>
      <c r="H63" s="849" t="s">
        <v>637</v>
      </c>
      <c r="I63" s="849" t="s">
        <v>101</v>
      </c>
      <c r="J63" s="849" t="s">
        <v>492</v>
      </c>
      <c r="K63" s="850" t="s">
        <v>595</v>
      </c>
      <c r="L63" s="848" t="s">
        <v>471</v>
      </c>
      <c r="N63" s="1980" t="s">
        <v>469</v>
      </c>
      <c r="O63" s="1981"/>
    </row>
    <row r="64" spans="1:23" s="527" customFormat="1" ht="11.25" hidden="1" customHeight="1" x14ac:dyDescent="0.25">
      <c r="A64" s="1376" t="s">
        <v>565</v>
      </c>
      <c r="B64" s="1467" t="s">
        <v>66</v>
      </c>
      <c r="C64" s="1374" t="s">
        <v>566</v>
      </c>
      <c r="D64" s="1376" t="s">
        <v>567</v>
      </c>
      <c r="E64" s="1374" t="s">
        <v>568</v>
      </c>
      <c r="F64" s="1432" t="s">
        <v>569</v>
      </c>
      <c r="G64" s="1374" t="s">
        <v>570</v>
      </c>
      <c r="H64" s="1376" t="s">
        <v>571</v>
      </c>
      <c r="I64" s="1376" t="s">
        <v>572</v>
      </c>
      <c r="J64" s="1376" t="s">
        <v>573</v>
      </c>
      <c r="K64" s="1374" t="s">
        <v>121</v>
      </c>
      <c r="L64" s="1381" t="s">
        <v>574</v>
      </c>
      <c r="N64" s="1429"/>
      <c r="O64" s="1430"/>
    </row>
    <row r="65" spans="1:15" s="527" customFormat="1" ht="11.25" customHeight="1" x14ac:dyDescent="0.25">
      <c r="A65" s="796"/>
      <c r="B65" s="1468"/>
      <c r="C65" s="1375"/>
      <c r="D65" s="718"/>
      <c r="E65" s="796"/>
      <c r="F65" s="798"/>
      <c r="G65" s="1294"/>
      <c r="H65" s="799"/>
      <c r="I65" s="718"/>
      <c r="J65" s="800"/>
      <c r="K65" s="801"/>
      <c r="L65" s="797"/>
      <c r="N65" s="1099" t="str">
        <f t="shared" ref="N65:N96" si="12">IF(E65="N",ROUND(K65/J65,2),IF(E65="O",L65,""))</f>
        <v/>
      </c>
      <c r="O65" s="1099" t="str">
        <f>IF(E65="N",N65-L65,"")</f>
        <v/>
      </c>
    </row>
    <row r="66" spans="1:15" s="527" customFormat="1" ht="11.25" customHeight="1" x14ac:dyDescent="0.25">
      <c r="A66" s="796"/>
      <c r="B66" s="1468"/>
      <c r="C66" s="1375"/>
      <c r="D66" s="718"/>
      <c r="E66" s="796"/>
      <c r="F66" s="798"/>
      <c r="G66" s="798"/>
      <c r="H66" s="799"/>
      <c r="I66" s="718"/>
      <c r="J66" s="800"/>
      <c r="K66" s="801"/>
      <c r="L66" s="797"/>
      <c r="N66" s="1099" t="str">
        <f t="shared" si="12"/>
        <v/>
      </c>
      <c r="O66" s="1099" t="str">
        <f t="shared" ref="O66:O97" si="13">IF(ISBLANK(L66),"",N66-L66)</f>
        <v/>
      </c>
    </row>
    <row r="67" spans="1:15" s="527" customFormat="1" ht="11.25" customHeight="1" x14ac:dyDescent="0.25">
      <c r="A67" s="796"/>
      <c r="B67" s="1468"/>
      <c r="C67" s="1375"/>
      <c r="D67" s="718"/>
      <c r="E67" s="796"/>
      <c r="F67" s="798"/>
      <c r="G67" s="798"/>
      <c r="H67" s="799"/>
      <c r="I67" s="718"/>
      <c r="J67" s="800"/>
      <c r="K67" s="801"/>
      <c r="L67" s="797"/>
      <c r="N67" s="1099" t="str">
        <f t="shared" si="12"/>
        <v/>
      </c>
      <c r="O67" s="1099" t="str">
        <f t="shared" si="13"/>
        <v/>
      </c>
    </row>
    <row r="68" spans="1:15" s="527" customFormat="1" ht="11.25" customHeight="1" x14ac:dyDescent="0.25">
      <c r="A68" s="796"/>
      <c r="B68" s="1468"/>
      <c r="C68" s="1375"/>
      <c r="D68" s="718"/>
      <c r="E68" s="796"/>
      <c r="F68" s="798"/>
      <c r="G68" s="798"/>
      <c r="H68" s="799"/>
      <c r="I68" s="718"/>
      <c r="J68" s="800"/>
      <c r="K68" s="801"/>
      <c r="L68" s="797"/>
      <c r="N68" s="1099" t="str">
        <f t="shared" si="12"/>
        <v/>
      </c>
      <c r="O68" s="1099" t="str">
        <f t="shared" si="13"/>
        <v/>
      </c>
    </row>
    <row r="69" spans="1:15" s="527" customFormat="1" ht="11.25" customHeight="1" x14ac:dyDescent="0.25">
      <c r="A69" s="796"/>
      <c r="B69" s="1468"/>
      <c r="C69" s="1375"/>
      <c r="D69" s="718"/>
      <c r="E69" s="796"/>
      <c r="F69" s="798"/>
      <c r="G69" s="798"/>
      <c r="H69" s="799"/>
      <c r="I69" s="718"/>
      <c r="J69" s="800"/>
      <c r="K69" s="801"/>
      <c r="L69" s="797"/>
      <c r="N69" s="1099" t="str">
        <f t="shared" si="12"/>
        <v/>
      </c>
      <c r="O69" s="1099" t="str">
        <f t="shared" si="13"/>
        <v/>
      </c>
    </row>
    <row r="70" spans="1:15" s="527" customFormat="1" ht="11.25" customHeight="1" x14ac:dyDescent="0.25">
      <c r="A70" s="796"/>
      <c r="B70" s="1468"/>
      <c r="C70" s="1375"/>
      <c r="D70" s="718"/>
      <c r="E70" s="796"/>
      <c r="F70" s="798"/>
      <c r="G70" s="798"/>
      <c r="H70" s="799"/>
      <c r="I70" s="718"/>
      <c r="J70" s="800"/>
      <c r="K70" s="801"/>
      <c r="L70" s="797"/>
      <c r="N70" s="1099" t="str">
        <f t="shared" si="12"/>
        <v/>
      </c>
      <c r="O70" s="1099" t="str">
        <f t="shared" si="13"/>
        <v/>
      </c>
    </row>
    <row r="71" spans="1:15" s="527" customFormat="1" ht="11.25" customHeight="1" x14ac:dyDescent="0.25">
      <c r="A71" s="796"/>
      <c r="B71" s="1468"/>
      <c r="C71" s="1375"/>
      <c r="D71" s="718"/>
      <c r="E71" s="796"/>
      <c r="F71" s="798"/>
      <c r="G71" s="798"/>
      <c r="H71" s="799"/>
      <c r="I71" s="718"/>
      <c r="J71" s="800"/>
      <c r="K71" s="801"/>
      <c r="L71" s="797"/>
      <c r="N71" s="1099" t="str">
        <f t="shared" si="12"/>
        <v/>
      </c>
      <c r="O71" s="1099" t="str">
        <f t="shared" si="13"/>
        <v/>
      </c>
    </row>
    <row r="72" spans="1:15" s="527" customFormat="1" ht="11.25" customHeight="1" x14ac:dyDescent="0.25">
      <c r="A72" s="796"/>
      <c r="B72" s="1468"/>
      <c r="C72" s="1375"/>
      <c r="D72" s="718"/>
      <c r="E72" s="796"/>
      <c r="F72" s="798"/>
      <c r="G72" s="798"/>
      <c r="H72" s="799"/>
      <c r="I72" s="718"/>
      <c r="J72" s="800"/>
      <c r="K72" s="801"/>
      <c r="L72" s="797"/>
      <c r="N72" s="1099" t="str">
        <f t="shared" si="12"/>
        <v/>
      </c>
      <c r="O72" s="1099" t="str">
        <f t="shared" si="13"/>
        <v/>
      </c>
    </row>
    <row r="73" spans="1:15" s="527" customFormat="1" ht="11.25" customHeight="1" x14ac:dyDescent="0.25">
      <c r="A73" s="796"/>
      <c r="B73" s="1468"/>
      <c r="C73" s="1375"/>
      <c r="D73" s="718"/>
      <c r="E73" s="796"/>
      <c r="F73" s="798"/>
      <c r="G73" s="798"/>
      <c r="H73" s="799"/>
      <c r="I73" s="718"/>
      <c r="J73" s="800"/>
      <c r="K73" s="801"/>
      <c r="L73" s="797"/>
      <c r="N73" s="1099" t="str">
        <f t="shared" si="12"/>
        <v/>
      </c>
      <c r="O73" s="1099" t="str">
        <f t="shared" si="13"/>
        <v/>
      </c>
    </row>
    <row r="74" spans="1:15" s="527" customFormat="1" ht="11.25" customHeight="1" x14ac:dyDescent="0.25">
      <c r="A74" s="796"/>
      <c r="B74" s="1468"/>
      <c r="C74" s="1375"/>
      <c r="D74" s="718"/>
      <c r="E74" s="796"/>
      <c r="F74" s="798"/>
      <c r="G74" s="798"/>
      <c r="H74" s="799"/>
      <c r="I74" s="718"/>
      <c r="J74" s="800"/>
      <c r="K74" s="801"/>
      <c r="L74" s="797"/>
      <c r="N74" s="1099" t="str">
        <f t="shared" si="12"/>
        <v/>
      </c>
      <c r="O74" s="1099" t="str">
        <f t="shared" si="13"/>
        <v/>
      </c>
    </row>
    <row r="75" spans="1:15" s="527" customFormat="1" ht="11.25" customHeight="1" x14ac:dyDescent="0.25">
      <c r="A75" s="796"/>
      <c r="B75" s="1468"/>
      <c r="C75" s="1375"/>
      <c r="D75" s="718"/>
      <c r="E75" s="796"/>
      <c r="F75" s="798"/>
      <c r="G75" s="798"/>
      <c r="H75" s="799"/>
      <c r="I75" s="718"/>
      <c r="J75" s="800"/>
      <c r="K75" s="801"/>
      <c r="L75" s="797"/>
      <c r="N75" s="1099" t="str">
        <f t="shared" si="12"/>
        <v/>
      </c>
      <c r="O75" s="1099" t="str">
        <f t="shared" si="13"/>
        <v/>
      </c>
    </row>
    <row r="76" spans="1:15" s="527" customFormat="1" ht="11.25" customHeight="1" x14ac:dyDescent="0.25">
      <c r="A76" s="796"/>
      <c r="B76" s="1468"/>
      <c r="C76" s="1375"/>
      <c r="D76" s="718"/>
      <c r="E76" s="796"/>
      <c r="F76" s="798"/>
      <c r="G76" s="798"/>
      <c r="H76" s="799"/>
      <c r="I76" s="718"/>
      <c r="J76" s="800"/>
      <c r="K76" s="801"/>
      <c r="L76" s="797"/>
      <c r="N76" s="1099" t="str">
        <f t="shared" si="12"/>
        <v/>
      </c>
      <c r="O76" s="1099" t="str">
        <f t="shared" si="13"/>
        <v/>
      </c>
    </row>
    <row r="77" spans="1:15" s="527" customFormat="1" ht="11.25" customHeight="1" x14ac:dyDescent="0.25">
      <c r="A77" s="796"/>
      <c r="B77" s="1468"/>
      <c r="C77" s="1375"/>
      <c r="D77" s="718"/>
      <c r="E77" s="796"/>
      <c r="F77" s="798"/>
      <c r="G77" s="798"/>
      <c r="H77" s="799"/>
      <c r="I77" s="718"/>
      <c r="J77" s="800"/>
      <c r="K77" s="801"/>
      <c r="L77" s="797"/>
      <c r="N77" s="1099" t="str">
        <f t="shared" si="12"/>
        <v/>
      </c>
      <c r="O77" s="1099" t="str">
        <f t="shared" si="13"/>
        <v/>
      </c>
    </row>
    <row r="78" spans="1:15" s="527" customFormat="1" ht="11.25" customHeight="1" x14ac:dyDescent="0.25">
      <c r="A78" s="796"/>
      <c r="B78" s="1468"/>
      <c r="C78" s="1375"/>
      <c r="D78" s="718"/>
      <c r="E78" s="796"/>
      <c r="F78" s="798"/>
      <c r="G78" s="798"/>
      <c r="H78" s="799"/>
      <c r="I78" s="718"/>
      <c r="J78" s="800"/>
      <c r="K78" s="801"/>
      <c r="L78" s="797"/>
      <c r="N78" s="1099" t="str">
        <f t="shared" si="12"/>
        <v/>
      </c>
      <c r="O78" s="1099" t="str">
        <f t="shared" si="13"/>
        <v/>
      </c>
    </row>
    <row r="79" spans="1:15" s="527" customFormat="1" ht="11.25" customHeight="1" x14ac:dyDescent="0.25">
      <c r="A79" s="796"/>
      <c r="B79" s="1468"/>
      <c r="C79" s="1375"/>
      <c r="D79" s="718"/>
      <c r="E79" s="796"/>
      <c r="F79" s="798"/>
      <c r="G79" s="798"/>
      <c r="H79" s="799"/>
      <c r="I79" s="718"/>
      <c r="J79" s="800"/>
      <c r="K79" s="801"/>
      <c r="L79" s="797"/>
      <c r="N79" s="1099" t="str">
        <f t="shared" si="12"/>
        <v/>
      </c>
      <c r="O79" s="1099" t="str">
        <f t="shared" si="13"/>
        <v/>
      </c>
    </row>
    <row r="80" spans="1:15" s="527" customFormat="1" ht="11.25" customHeight="1" x14ac:dyDescent="0.25">
      <c r="A80" s="796"/>
      <c r="B80" s="1468"/>
      <c r="C80" s="1375"/>
      <c r="D80" s="718"/>
      <c r="E80" s="796"/>
      <c r="F80" s="798"/>
      <c r="G80" s="798"/>
      <c r="H80" s="799"/>
      <c r="I80" s="718"/>
      <c r="J80" s="800"/>
      <c r="K80" s="801"/>
      <c r="L80" s="797"/>
      <c r="N80" s="1099" t="str">
        <f t="shared" si="12"/>
        <v/>
      </c>
      <c r="O80" s="1099" t="str">
        <f t="shared" si="13"/>
        <v/>
      </c>
    </row>
    <row r="81" spans="1:15" s="527" customFormat="1" ht="11.25" customHeight="1" x14ac:dyDescent="0.25">
      <c r="A81" s="796"/>
      <c r="B81" s="1468"/>
      <c r="C81" s="1375"/>
      <c r="D81" s="718"/>
      <c r="E81" s="796"/>
      <c r="F81" s="798"/>
      <c r="G81" s="798"/>
      <c r="H81" s="799"/>
      <c r="I81" s="718"/>
      <c r="J81" s="800"/>
      <c r="K81" s="801"/>
      <c r="L81" s="797"/>
      <c r="N81" s="1099" t="str">
        <f t="shared" si="12"/>
        <v/>
      </c>
      <c r="O81" s="1099" t="str">
        <f t="shared" si="13"/>
        <v/>
      </c>
    </row>
    <row r="82" spans="1:15" s="527" customFormat="1" ht="11.25" customHeight="1" x14ac:dyDescent="0.25">
      <c r="A82" s="796"/>
      <c r="B82" s="1468"/>
      <c r="C82" s="1375"/>
      <c r="D82" s="718"/>
      <c r="E82" s="796"/>
      <c r="F82" s="798"/>
      <c r="G82" s="798"/>
      <c r="H82" s="799"/>
      <c r="I82" s="718"/>
      <c r="J82" s="800"/>
      <c r="K82" s="801"/>
      <c r="L82" s="797"/>
      <c r="N82" s="1099" t="str">
        <f t="shared" si="12"/>
        <v/>
      </c>
      <c r="O82" s="1099" t="str">
        <f t="shared" si="13"/>
        <v/>
      </c>
    </row>
    <row r="83" spans="1:15" s="527" customFormat="1" ht="11.25" customHeight="1" x14ac:dyDescent="0.25">
      <c r="A83" s="796"/>
      <c r="B83" s="1468"/>
      <c r="C83" s="1375"/>
      <c r="D83" s="718"/>
      <c r="E83" s="796"/>
      <c r="F83" s="798"/>
      <c r="G83" s="798"/>
      <c r="H83" s="799"/>
      <c r="I83" s="718"/>
      <c r="J83" s="800"/>
      <c r="K83" s="801"/>
      <c r="L83" s="797"/>
      <c r="N83" s="1099" t="str">
        <f t="shared" si="12"/>
        <v/>
      </c>
      <c r="O83" s="1099" t="str">
        <f t="shared" si="13"/>
        <v/>
      </c>
    </row>
    <row r="84" spans="1:15" s="527" customFormat="1" ht="11.25" customHeight="1" x14ac:dyDescent="0.25">
      <c r="A84" s="796"/>
      <c r="B84" s="1468"/>
      <c r="C84" s="1375"/>
      <c r="D84" s="718"/>
      <c r="E84" s="796"/>
      <c r="F84" s="798"/>
      <c r="G84" s="798"/>
      <c r="H84" s="799"/>
      <c r="I84" s="718"/>
      <c r="J84" s="800"/>
      <c r="K84" s="801"/>
      <c r="L84" s="797"/>
      <c r="N84" s="1099" t="str">
        <f t="shared" si="12"/>
        <v/>
      </c>
      <c r="O84" s="1099" t="str">
        <f t="shared" si="13"/>
        <v/>
      </c>
    </row>
    <row r="85" spans="1:15" s="527" customFormat="1" ht="11.25" customHeight="1" x14ac:dyDescent="0.25">
      <c r="A85" s="796"/>
      <c r="B85" s="1468"/>
      <c r="C85" s="1375"/>
      <c r="D85" s="718"/>
      <c r="E85" s="796"/>
      <c r="F85" s="798"/>
      <c r="G85" s="798"/>
      <c r="H85" s="799"/>
      <c r="I85" s="718"/>
      <c r="J85" s="800"/>
      <c r="K85" s="801"/>
      <c r="L85" s="797"/>
      <c r="N85" s="1099" t="str">
        <f t="shared" si="12"/>
        <v/>
      </c>
      <c r="O85" s="1099" t="str">
        <f t="shared" si="13"/>
        <v/>
      </c>
    </row>
    <row r="86" spans="1:15" s="527" customFormat="1" ht="11.25" customHeight="1" x14ac:dyDescent="0.25">
      <c r="A86" s="796"/>
      <c r="B86" s="1468"/>
      <c r="C86" s="1375"/>
      <c r="D86" s="718"/>
      <c r="E86" s="796"/>
      <c r="F86" s="798"/>
      <c r="G86" s="798"/>
      <c r="H86" s="799"/>
      <c r="I86" s="718"/>
      <c r="J86" s="800"/>
      <c r="K86" s="801"/>
      <c r="L86" s="797"/>
      <c r="N86" s="1099" t="str">
        <f t="shared" si="12"/>
        <v/>
      </c>
      <c r="O86" s="1099" t="str">
        <f t="shared" si="13"/>
        <v/>
      </c>
    </row>
    <row r="87" spans="1:15" s="527" customFormat="1" ht="11.25" customHeight="1" x14ac:dyDescent="0.25">
      <c r="A87" s="796"/>
      <c r="B87" s="1468"/>
      <c r="C87" s="1375"/>
      <c r="D87" s="718"/>
      <c r="E87" s="796"/>
      <c r="F87" s="798"/>
      <c r="G87" s="798"/>
      <c r="H87" s="799"/>
      <c r="I87" s="718"/>
      <c r="J87" s="800"/>
      <c r="K87" s="801"/>
      <c r="L87" s="797"/>
      <c r="N87" s="1099" t="str">
        <f t="shared" si="12"/>
        <v/>
      </c>
      <c r="O87" s="1099" t="str">
        <f t="shared" si="13"/>
        <v/>
      </c>
    </row>
    <row r="88" spans="1:15" s="527" customFormat="1" ht="11.25" customHeight="1" x14ac:dyDescent="0.25">
      <c r="A88" s="796"/>
      <c r="B88" s="1468"/>
      <c r="C88" s="1375"/>
      <c r="D88" s="718"/>
      <c r="E88" s="796"/>
      <c r="F88" s="798"/>
      <c r="G88" s="798"/>
      <c r="H88" s="799"/>
      <c r="I88" s="718"/>
      <c r="J88" s="800"/>
      <c r="K88" s="801"/>
      <c r="L88" s="797"/>
      <c r="N88" s="1099" t="str">
        <f t="shared" si="12"/>
        <v/>
      </c>
      <c r="O88" s="1099" t="str">
        <f t="shared" si="13"/>
        <v/>
      </c>
    </row>
    <row r="89" spans="1:15" s="527" customFormat="1" ht="11.25" customHeight="1" x14ac:dyDescent="0.25">
      <c r="A89" s="796"/>
      <c r="B89" s="1468"/>
      <c r="C89" s="1375"/>
      <c r="D89" s="718"/>
      <c r="E89" s="796"/>
      <c r="F89" s="798"/>
      <c r="G89" s="798"/>
      <c r="H89" s="799"/>
      <c r="I89" s="718"/>
      <c r="J89" s="800"/>
      <c r="K89" s="801"/>
      <c r="L89" s="797"/>
      <c r="N89" s="1099" t="str">
        <f t="shared" si="12"/>
        <v/>
      </c>
      <c r="O89" s="1099" t="str">
        <f t="shared" si="13"/>
        <v/>
      </c>
    </row>
    <row r="90" spans="1:15" s="527" customFormat="1" ht="11.25" customHeight="1" x14ac:dyDescent="0.25">
      <c r="A90" s="796"/>
      <c r="B90" s="1468"/>
      <c r="C90" s="1375"/>
      <c r="D90" s="718"/>
      <c r="E90" s="796"/>
      <c r="F90" s="798"/>
      <c r="G90" s="798"/>
      <c r="H90" s="799"/>
      <c r="I90" s="718"/>
      <c r="J90" s="800"/>
      <c r="K90" s="801"/>
      <c r="L90" s="797"/>
      <c r="N90" s="1099" t="str">
        <f t="shared" si="12"/>
        <v/>
      </c>
      <c r="O90" s="1099" t="str">
        <f t="shared" si="13"/>
        <v/>
      </c>
    </row>
    <row r="91" spans="1:15" s="527" customFormat="1" ht="11.25" customHeight="1" x14ac:dyDescent="0.25">
      <c r="A91" s="796"/>
      <c r="B91" s="1468"/>
      <c r="C91" s="1375"/>
      <c r="D91" s="718"/>
      <c r="E91" s="796"/>
      <c r="F91" s="798"/>
      <c r="G91" s="798"/>
      <c r="H91" s="799"/>
      <c r="I91" s="718"/>
      <c r="J91" s="800"/>
      <c r="K91" s="801"/>
      <c r="L91" s="797"/>
      <c r="N91" s="1099" t="str">
        <f t="shared" si="12"/>
        <v/>
      </c>
      <c r="O91" s="1099" t="str">
        <f t="shared" si="13"/>
        <v/>
      </c>
    </row>
    <row r="92" spans="1:15" s="527" customFormat="1" ht="11.25" customHeight="1" x14ac:dyDescent="0.25">
      <c r="A92" s="796"/>
      <c r="B92" s="1468"/>
      <c r="C92" s="1375"/>
      <c r="D92" s="718"/>
      <c r="E92" s="796"/>
      <c r="F92" s="798"/>
      <c r="G92" s="798"/>
      <c r="H92" s="799"/>
      <c r="I92" s="718"/>
      <c r="J92" s="800"/>
      <c r="K92" s="801"/>
      <c r="L92" s="797"/>
      <c r="N92" s="1099" t="str">
        <f t="shared" si="12"/>
        <v/>
      </c>
      <c r="O92" s="1099" t="str">
        <f t="shared" si="13"/>
        <v/>
      </c>
    </row>
    <row r="93" spans="1:15" s="527" customFormat="1" ht="11.25" customHeight="1" x14ac:dyDescent="0.25">
      <c r="A93" s="796"/>
      <c r="B93" s="1468"/>
      <c r="C93" s="1375"/>
      <c r="D93" s="718"/>
      <c r="E93" s="796"/>
      <c r="F93" s="798"/>
      <c r="G93" s="798"/>
      <c r="H93" s="799"/>
      <c r="I93" s="718"/>
      <c r="J93" s="800"/>
      <c r="K93" s="801"/>
      <c r="L93" s="797"/>
      <c r="N93" s="1099" t="str">
        <f t="shared" si="12"/>
        <v/>
      </c>
      <c r="O93" s="1099" t="str">
        <f t="shared" si="13"/>
        <v/>
      </c>
    </row>
    <row r="94" spans="1:15" s="527" customFormat="1" ht="11.25" customHeight="1" x14ac:dyDescent="0.25">
      <c r="A94" s="796"/>
      <c r="B94" s="1468"/>
      <c r="C94" s="1375"/>
      <c r="D94" s="718"/>
      <c r="E94" s="796"/>
      <c r="F94" s="798"/>
      <c r="G94" s="798"/>
      <c r="H94" s="799"/>
      <c r="I94" s="718"/>
      <c r="J94" s="800"/>
      <c r="K94" s="801"/>
      <c r="L94" s="797"/>
      <c r="N94" s="1099" t="str">
        <f t="shared" si="12"/>
        <v/>
      </c>
      <c r="O94" s="1099" t="str">
        <f t="shared" si="13"/>
        <v/>
      </c>
    </row>
    <row r="95" spans="1:15" s="527" customFormat="1" ht="11.25" customHeight="1" x14ac:dyDescent="0.25">
      <c r="A95" s="796"/>
      <c r="B95" s="1468"/>
      <c r="C95" s="1375"/>
      <c r="D95" s="718"/>
      <c r="E95" s="796"/>
      <c r="F95" s="798"/>
      <c r="G95" s="798"/>
      <c r="H95" s="799"/>
      <c r="I95" s="718"/>
      <c r="J95" s="800"/>
      <c r="K95" s="801"/>
      <c r="L95" s="797"/>
      <c r="N95" s="1099" t="str">
        <f t="shared" si="12"/>
        <v/>
      </c>
      <c r="O95" s="1099" t="str">
        <f t="shared" si="13"/>
        <v/>
      </c>
    </row>
    <row r="96" spans="1:15" s="527" customFormat="1" ht="11.25" customHeight="1" x14ac:dyDescent="0.25">
      <c r="A96" s="796"/>
      <c r="B96" s="1468"/>
      <c r="C96" s="1375"/>
      <c r="D96" s="718"/>
      <c r="E96" s="796"/>
      <c r="F96" s="798"/>
      <c r="G96" s="798"/>
      <c r="H96" s="799"/>
      <c r="I96" s="718"/>
      <c r="J96" s="800"/>
      <c r="K96" s="801"/>
      <c r="L96" s="797"/>
      <c r="N96" s="1099" t="str">
        <f t="shared" si="12"/>
        <v/>
      </c>
      <c r="O96" s="1099" t="str">
        <f t="shared" si="13"/>
        <v/>
      </c>
    </row>
    <row r="97" spans="1:23" s="527" customFormat="1" ht="11.25" customHeight="1" x14ac:dyDescent="0.25">
      <c r="A97" s="796"/>
      <c r="B97" s="1468"/>
      <c r="C97" s="1375"/>
      <c r="D97" s="718"/>
      <c r="E97" s="796"/>
      <c r="F97" s="798"/>
      <c r="G97" s="798"/>
      <c r="H97" s="799"/>
      <c r="I97" s="718"/>
      <c r="J97" s="800"/>
      <c r="K97" s="801"/>
      <c r="L97" s="797"/>
      <c r="N97" s="1099" t="str">
        <f t="shared" ref="N97:N124" si="14">IF(E97="N",ROUND(K97/J97,2),IF(E97="O",L97,""))</f>
        <v/>
      </c>
      <c r="O97" s="1099" t="str">
        <f t="shared" si="13"/>
        <v/>
      </c>
    </row>
    <row r="98" spans="1:23" s="527" customFormat="1" ht="11.25" customHeight="1" x14ac:dyDescent="0.25">
      <c r="A98" s="796"/>
      <c r="B98" s="1468"/>
      <c r="C98" s="1375"/>
      <c r="D98" s="718"/>
      <c r="E98" s="796"/>
      <c r="F98" s="798"/>
      <c r="G98" s="798"/>
      <c r="H98" s="799"/>
      <c r="I98" s="718"/>
      <c r="J98" s="800"/>
      <c r="K98" s="801"/>
      <c r="L98" s="797"/>
      <c r="N98" s="1099" t="str">
        <f t="shared" si="14"/>
        <v/>
      </c>
      <c r="O98" s="1099" t="str">
        <f t="shared" ref="O98:O124" si="15">IF(ISBLANK(L98),"",N98-L98)</f>
        <v/>
      </c>
    </row>
    <row r="99" spans="1:23" s="527" customFormat="1" ht="11.25" customHeight="1" x14ac:dyDescent="0.25">
      <c r="A99" s="796"/>
      <c r="B99" s="1468"/>
      <c r="C99" s="1375"/>
      <c r="D99" s="718"/>
      <c r="E99" s="796"/>
      <c r="F99" s="798"/>
      <c r="G99" s="798"/>
      <c r="H99" s="799"/>
      <c r="I99" s="718"/>
      <c r="J99" s="800"/>
      <c r="K99" s="801"/>
      <c r="L99" s="797"/>
      <c r="N99" s="1099" t="str">
        <f t="shared" si="14"/>
        <v/>
      </c>
      <c r="O99" s="1099" t="str">
        <f t="shared" si="15"/>
        <v/>
      </c>
    </row>
    <row r="100" spans="1:23" s="527" customFormat="1" ht="11.25" customHeight="1" x14ac:dyDescent="0.25">
      <c r="A100" s="796"/>
      <c r="B100" s="1468"/>
      <c r="C100" s="1375"/>
      <c r="D100" s="718"/>
      <c r="E100" s="796"/>
      <c r="F100" s="798"/>
      <c r="G100" s="798"/>
      <c r="H100" s="799"/>
      <c r="I100" s="718"/>
      <c r="J100" s="800"/>
      <c r="K100" s="801"/>
      <c r="L100" s="797"/>
      <c r="N100" s="1099" t="str">
        <f t="shared" si="14"/>
        <v/>
      </c>
      <c r="O100" s="1099" t="str">
        <f t="shared" si="15"/>
        <v/>
      </c>
    </row>
    <row r="101" spans="1:23" s="527" customFormat="1" ht="11.25" customHeight="1" x14ac:dyDescent="0.25">
      <c r="A101" s="796"/>
      <c r="B101" s="1468"/>
      <c r="C101" s="1375"/>
      <c r="D101" s="718"/>
      <c r="E101" s="796"/>
      <c r="F101" s="798"/>
      <c r="G101" s="798"/>
      <c r="H101" s="799"/>
      <c r="I101" s="718"/>
      <c r="J101" s="800"/>
      <c r="K101" s="801"/>
      <c r="L101" s="797"/>
      <c r="N101" s="1099" t="str">
        <f t="shared" si="14"/>
        <v/>
      </c>
      <c r="O101" s="1099" t="str">
        <f t="shared" si="15"/>
        <v/>
      </c>
    </row>
    <row r="102" spans="1:23" s="527" customFormat="1" ht="11.25" customHeight="1" x14ac:dyDescent="0.25">
      <c r="A102" s="796"/>
      <c r="B102" s="1468"/>
      <c r="C102" s="1375"/>
      <c r="D102" s="718"/>
      <c r="E102" s="796"/>
      <c r="F102" s="798"/>
      <c r="G102" s="798"/>
      <c r="H102" s="799"/>
      <c r="I102" s="718"/>
      <c r="J102" s="800"/>
      <c r="K102" s="801"/>
      <c r="L102" s="797"/>
      <c r="N102" s="1099" t="str">
        <f t="shared" si="14"/>
        <v/>
      </c>
      <c r="O102" s="1099" t="str">
        <f t="shared" si="15"/>
        <v/>
      </c>
    </row>
    <row r="103" spans="1:23" s="527" customFormat="1" ht="11.25" customHeight="1" x14ac:dyDescent="0.25">
      <c r="A103" s="796"/>
      <c r="B103" s="1468"/>
      <c r="C103" s="1375"/>
      <c r="D103" s="718"/>
      <c r="E103" s="796"/>
      <c r="F103" s="798"/>
      <c r="G103" s="798"/>
      <c r="H103" s="799"/>
      <c r="I103" s="718"/>
      <c r="J103" s="800"/>
      <c r="K103" s="801"/>
      <c r="L103" s="797"/>
      <c r="N103" s="1099" t="str">
        <f t="shared" si="14"/>
        <v/>
      </c>
      <c r="O103" s="1099" t="str">
        <f t="shared" si="15"/>
        <v/>
      </c>
    </row>
    <row r="104" spans="1:23" s="527" customFormat="1" ht="11.25" customHeight="1" x14ac:dyDescent="0.25">
      <c r="A104" s="796"/>
      <c r="B104" s="1468"/>
      <c r="C104" s="1375"/>
      <c r="D104" s="718"/>
      <c r="E104" s="796"/>
      <c r="F104" s="798"/>
      <c r="G104" s="798"/>
      <c r="H104" s="799"/>
      <c r="I104" s="718"/>
      <c r="J104" s="800"/>
      <c r="K104" s="801"/>
      <c r="L104" s="797"/>
      <c r="N104" s="1099" t="str">
        <f t="shared" si="14"/>
        <v/>
      </c>
      <c r="O104" s="1099" t="str">
        <f t="shared" si="15"/>
        <v/>
      </c>
    </row>
    <row r="105" spans="1:23" s="527" customFormat="1" ht="11.25" customHeight="1" x14ac:dyDescent="0.25">
      <c r="A105" s="796"/>
      <c r="B105" s="1468"/>
      <c r="C105" s="1375"/>
      <c r="D105" s="718"/>
      <c r="E105" s="796"/>
      <c r="F105" s="798"/>
      <c r="G105" s="798"/>
      <c r="H105" s="799"/>
      <c r="I105" s="718"/>
      <c r="J105" s="800"/>
      <c r="K105" s="801"/>
      <c r="L105" s="797"/>
      <c r="N105" s="1099" t="str">
        <f t="shared" si="14"/>
        <v/>
      </c>
      <c r="O105" s="1099" t="str">
        <f t="shared" si="15"/>
        <v/>
      </c>
    </row>
    <row r="106" spans="1:23" s="527" customFormat="1" ht="11.25" customHeight="1" x14ac:dyDescent="0.25">
      <c r="A106" s="796"/>
      <c r="B106" s="1468"/>
      <c r="C106" s="1375"/>
      <c r="D106" s="718"/>
      <c r="E106" s="796"/>
      <c r="F106" s="798"/>
      <c r="G106" s="798"/>
      <c r="H106" s="799"/>
      <c r="I106" s="718"/>
      <c r="J106" s="800"/>
      <c r="K106" s="801"/>
      <c r="L106" s="797"/>
      <c r="N106" s="1099" t="str">
        <f t="shared" si="14"/>
        <v/>
      </c>
      <c r="O106" s="1099" t="str">
        <f t="shared" si="15"/>
        <v/>
      </c>
    </row>
    <row r="107" spans="1:23" s="527" customFormat="1" ht="11.25" customHeight="1" x14ac:dyDescent="0.25">
      <c r="A107" s="796"/>
      <c r="B107" s="1468"/>
      <c r="C107" s="1375"/>
      <c r="D107" s="718"/>
      <c r="E107" s="796"/>
      <c r="F107" s="798"/>
      <c r="G107" s="798"/>
      <c r="H107" s="799"/>
      <c r="I107" s="718"/>
      <c r="J107" s="800"/>
      <c r="K107" s="801"/>
      <c r="L107" s="797"/>
      <c r="N107" s="1099" t="str">
        <f t="shared" si="14"/>
        <v/>
      </c>
      <c r="O107" s="1099" t="str">
        <f t="shared" si="15"/>
        <v/>
      </c>
    </row>
    <row r="108" spans="1:23" s="527" customFormat="1" ht="11.25" customHeight="1" x14ac:dyDescent="0.25">
      <c r="A108" s="796"/>
      <c r="B108" s="1468"/>
      <c r="C108" s="1375"/>
      <c r="D108" s="718"/>
      <c r="E108" s="796"/>
      <c r="F108" s="798"/>
      <c r="G108" s="798"/>
      <c r="H108" s="799"/>
      <c r="I108" s="718"/>
      <c r="J108" s="800"/>
      <c r="K108" s="801"/>
      <c r="L108" s="797"/>
      <c r="N108" s="1099" t="str">
        <f t="shared" si="14"/>
        <v/>
      </c>
      <c r="O108" s="1099" t="str">
        <f t="shared" si="15"/>
        <v/>
      </c>
      <c r="V108" s="334"/>
      <c r="W108" s="334"/>
    </row>
    <row r="109" spans="1:23" s="527" customFormat="1" ht="11.25" customHeight="1" x14ac:dyDescent="0.25">
      <c r="A109" s="796"/>
      <c r="B109" s="1468"/>
      <c r="C109" s="1375"/>
      <c r="D109" s="718"/>
      <c r="E109" s="796"/>
      <c r="F109" s="798"/>
      <c r="G109" s="798"/>
      <c r="H109" s="799"/>
      <c r="I109" s="718"/>
      <c r="J109" s="800"/>
      <c r="K109" s="801"/>
      <c r="L109" s="797"/>
      <c r="N109" s="1099" t="str">
        <f t="shared" si="14"/>
        <v/>
      </c>
      <c r="O109" s="1099" t="str">
        <f t="shared" si="15"/>
        <v/>
      </c>
      <c r="V109" s="334"/>
      <c r="W109" s="334"/>
    </row>
    <row r="110" spans="1:23" s="527" customFormat="1" ht="11.25" customHeight="1" x14ac:dyDescent="0.25">
      <c r="A110" s="796"/>
      <c r="B110" s="1468"/>
      <c r="C110" s="1375"/>
      <c r="D110" s="718"/>
      <c r="E110" s="796"/>
      <c r="F110" s="798"/>
      <c r="G110" s="798"/>
      <c r="H110" s="799"/>
      <c r="I110" s="718"/>
      <c r="J110" s="800"/>
      <c r="K110" s="801"/>
      <c r="L110" s="797"/>
      <c r="N110" s="1099" t="str">
        <f t="shared" si="14"/>
        <v/>
      </c>
      <c r="O110" s="1099" t="str">
        <f t="shared" si="15"/>
        <v/>
      </c>
    </row>
    <row r="111" spans="1:23" s="527" customFormat="1" ht="11.25" customHeight="1" x14ac:dyDescent="0.25">
      <c r="A111" s="796"/>
      <c r="B111" s="1468"/>
      <c r="C111" s="1375"/>
      <c r="D111" s="718"/>
      <c r="E111" s="796"/>
      <c r="F111" s="798"/>
      <c r="G111" s="798"/>
      <c r="H111" s="799"/>
      <c r="I111" s="718"/>
      <c r="J111" s="800"/>
      <c r="K111" s="801"/>
      <c r="L111" s="797"/>
      <c r="N111" s="1099" t="str">
        <f t="shared" si="14"/>
        <v/>
      </c>
      <c r="O111" s="1099" t="str">
        <f t="shared" si="15"/>
        <v/>
      </c>
    </row>
    <row r="112" spans="1:23" s="527" customFormat="1" ht="11.25" customHeight="1" x14ac:dyDescent="0.25">
      <c r="A112" s="796"/>
      <c r="B112" s="1468"/>
      <c r="C112" s="1375"/>
      <c r="D112" s="718"/>
      <c r="E112" s="796"/>
      <c r="F112" s="798"/>
      <c r="G112" s="798"/>
      <c r="H112" s="799"/>
      <c r="I112" s="718"/>
      <c r="J112" s="800"/>
      <c r="K112" s="801"/>
      <c r="L112" s="797"/>
      <c r="N112" s="1099" t="str">
        <f t="shared" si="14"/>
        <v/>
      </c>
      <c r="O112" s="1099" t="str">
        <f t="shared" si="15"/>
        <v/>
      </c>
      <c r="V112" s="489"/>
      <c r="W112" s="489"/>
    </row>
    <row r="113" spans="1:23" s="527" customFormat="1" ht="11.25" customHeight="1" x14ac:dyDescent="0.25">
      <c r="A113" s="796"/>
      <c r="B113" s="1468"/>
      <c r="C113" s="1375"/>
      <c r="D113" s="718"/>
      <c r="E113" s="796"/>
      <c r="F113" s="798"/>
      <c r="G113" s="798"/>
      <c r="H113" s="799"/>
      <c r="I113" s="718"/>
      <c r="J113" s="800"/>
      <c r="K113" s="801"/>
      <c r="L113" s="797"/>
      <c r="N113" s="1099" t="str">
        <f t="shared" si="14"/>
        <v/>
      </c>
      <c r="O113" s="1099" t="str">
        <f t="shared" si="15"/>
        <v/>
      </c>
      <c r="Q113" s="334"/>
      <c r="R113" s="334"/>
      <c r="V113" s="89"/>
      <c r="W113" s="89"/>
    </row>
    <row r="114" spans="1:23" s="527" customFormat="1" ht="11.25" customHeight="1" x14ac:dyDescent="0.25">
      <c r="A114" s="796"/>
      <c r="B114" s="1468"/>
      <c r="C114" s="1375"/>
      <c r="D114" s="718"/>
      <c r="E114" s="796"/>
      <c r="F114" s="798"/>
      <c r="G114" s="798"/>
      <c r="H114" s="799"/>
      <c r="I114" s="718"/>
      <c r="J114" s="800"/>
      <c r="K114" s="801"/>
      <c r="L114" s="797"/>
      <c r="N114" s="1099" t="str">
        <f t="shared" si="14"/>
        <v/>
      </c>
      <c r="O114" s="1099" t="str">
        <f t="shared" si="15"/>
        <v/>
      </c>
      <c r="Q114" s="334"/>
      <c r="R114" s="334"/>
      <c r="S114" s="334"/>
      <c r="T114" s="334"/>
      <c r="U114" s="334"/>
      <c r="V114" s="89"/>
      <c r="W114" s="89"/>
    </row>
    <row r="115" spans="1:23" s="527" customFormat="1" ht="11.25" customHeight="1" x14ac:dyDescent="0.25">
      <c r="A115" s="796"/>
      <c r="B115" s="1468"/>
      <c r="C115" s="1375"/>
      <c r="D115" s="718"/>
      <c r="E115" s="796"/>
      <c r="F115" s="798"/>
      <c r="G115" s="798"/>
      <c r="H115" s="799"/>
      <c r="I115" s="718"/>
      <c r="J115" s="800"/>
      <c r="K115" s="801"/>
      <c r="L115" s="797"/>
      <c r="N115" s="1099" t="str">
        <f t="shared" si="14"/>
        <v/>
      </c>
      <c r="O115" s="1099" t="str">
        <f t="shared" si="15"/>
        <v/>
      </c>
      <c r="S115" s="334"/>
      <c r="T115" s="334"/>
      <c r="U115" s="334"/>
      <c r="V115" s="89"/>
      <c r="W115" s="89"/>
    </row>
    <row r="116" spans="1:23" s="334" customFormat="1" ht="11.25" customHeight="1" x14ac:dyDescent="0.25">
      <c r="A116" s="796"/>
      <c r="B116" s="1468"/>
      <c r="C116" s="1375"/>
      <c r="D116" s="718"/>
      <c r="E116" s="796"/>
      <c r="F116" s="798"/>
      <c r="G116" s="798"/>
      <c r="H116" s="799"/>
      <c r="I116" s="718"/>
      <c r="J116" s="800"/>
      <c r="K116" s="801"/>
      <c r="L116" s="797"/>
      <c r="M116" s="527"/>
      <c r="N116" s="1099" t="str">
        <f t="shared" si="14"/>
        <v/>
      </c>
      <c r="O116" s="1099" t="str">
        <f t="shared" si="15"/>
        <v/>
      </c>
      <c r="Q116" s="527"/>
      <c r="R116" s="527"/>
      <c r="S116" s="527"/>
      <c r="T116" s="527"/>
      <c r="U116" s="527"/>
      <c r="V116" s="89"/>
      <c r="W116" s="89"/>
    </row>
    <row r="117" spans="1:23" s="334" customFormat="1" ht="11.25" customHeight="1" x14ac:dyDescent="0.25">
      <c r="A117" s="796"/>
      <c r="B117" s="1468"/>
      <c r="C117" s="1375"/>
      <c r="D117" s="718"/>
      <c r="E117" s="796"/>
      <c r="F117" s="798"/>
      <c r="G117" s="798"/>
      <c r="H117" s="799"/>
      <c r="I117" s="718"/>
      <c r="J117" s="800"/>
      <c r="K117" s="801"/>
      <c r="L117" s="797"/>
      <c r="M117" s="527"/>
      <c r="N117" s="1099" t="str">
        <f t="shared" si="14"/>
        <v/>
      </c>
      <c r="O117" s="1099" t="str">
        <f t="shared" si="15"/>
        <v/>
      </c>
      <c r="Q117" s="489"/>
      <c r="R117" s="489"/>
      <c r="S117" s="527"/>
      <c r="T117" s="527"/>
      <c r="U117" s="527"/>
      <c r="V117" s="89"/>
      <c r="W117" s="89"/>
    </row>
    <row r="118" spans="1:23" s="527" customFormat="1" ht="11.25" customHeight="1" x14ac:dyDescent="0.25">
      <c r="A118" s="796"/>
      <c r="B118" s="1468"/>
      <c r="C118" s="1375"/>
      <c r="D118" s="718"/>
      <c r="E118" s="796"/>
      <c r="F118" s="798"/>
      <c r="G118" s="798"/>
      <c r="H118" s="799"/>
      <c r="I118" s="718"/>
      <c r="J118" s="800"/>
      <c r="K118" s="801"/>
      <c r="L118" s="797"/>
      <c r="N118" s="1099" t="str">
        <f t="shared" si="14"/>
        <v/>
      </c>
      <c r="O118" s="1099" t="str">
        <f t="shared" si="15"/>
        <v/>
      </c>
      <c r="Q118" s="89"/>
      <c r="R118" s="89"/>
      <c r="S118" s="489"/>
      <c r="T118" s="489"/>
      <c r="U118" s="489"/>
      <c r="V118" s="89"/>
      <c r="W118" s="89"/>
    </row>
    <row r="119" spans="1:23" s="527" customFormat="1" ht="11.25" customHeight="1" x14ac:dyDescent="0.25">
      <c r="A119" s="796"/>
      <c r="B119" s="1468"/>
      <c r="C119" s="1375"/>
      <c r="D119" s="718"/>
      <c r="E119" s="796"/>
      <c r="F119" s="798"/>
      <c r="G119" s="798"/>
      <c r="H119" s="799"/>
      <c r="I119" s="718"/>
      <c r="J119" s="800"/>
      <c r="K119" s="801"/>
      <c r="L119" s="797"/>
      <c r="N119" s="1099" t="str">
        <f t="shared" si="14"/>
        <v/>
      </c>
      <c r="O119" s="1099" t="str">
        <f t="shared" si="15"/>
        <v/>
      </c>
      <c r="Q119" s="89"/>
      <c r="R119" s="89"/>
      <c r="S119" s="89"/>
      <c r="T119" s="89"/>
      <c r="U119" s="89"/>
      <c r="V119" s="89"/>
      <c r="W119" s="89"/>
    </row>
    <row r="120" spans="1:23" s="489" customFormat="1" ht="11.25" customHeight="1" x14ac:dyDescent="0.25">
      <c r="A120" s="796"/>
      <c r="B120" s="1468"/>
      <c r="C120" s="1375"/>
      <c r="D120" s="718"/>
      <c r="E120" s="796"/>
      <c r="F120" s="798"/>
      <c r="G120" s="798"/>
      <c r="H120" s="799"/>
      <c r="I120" s="718"/>
      <c r="J120" s="800"/>
      <c r="K120" s="801"/>
      <c r="L120" s="797"/>
      <c r="M120" s="527"/>
      <c r="N120" s="1099" t="str">
        <f t="shared" si="14"/>
        <v/>
      </c>
      <c r="O120" s="1099" t="str">
        <f t="shared" si="15"/>
        <v/>
      </c>
      <c r="P120" s="527"/>
      <c r="Q120" s="89"/>
      <c r="R120" s="89"/>
      <c r="S120" s="89"/>
      <c r="T120" s="89"/>
      <c r="U120" s="89"/>
      <c r="V120" s="89"/>
      <c r="W120" s="89"/>
    </row>
    <row r="121" spans="1:23" ht="11.25" customHeight="1" x14ac:dyDescent="0.25">
      <c r="A121" s="796"/>
      <c r="B121" s="1468"/>
      <c r="C121" s="1375"/>
      <c r="D121" s="718"/>
      <c r="E121" s="796"/>
      <c r="F121" s="798"/>
      <c r="G121" s="798"/>
      <c r="H121" s="799"/>
      <c r="I121" s="718"/>
      <c r="J121" s="800"/>
      <c r="K121" s="801"/>
      <c r="L121" s="797"/>
      <c r="N121" s="1099" t="str">
        <f t="shared" si="14"/>
        <v/>
      </c>
      <c r="O121" s="1099" t="str">
        <f t="shared" si="15"/>
        <v/>
      </c>
    </row>
    <row r="122" spans="1:23" ht="11.25" customHeight="1" x14ac:dyDescent="0.25">
      <c r="A122" s="796"/>
      <c r="B122" s="1468"/>
      <c r="C122" s="1375"/>
      <c r="D122" s="718"/>
      <c r="E122" s="796"/>
      <c r="F122" s="798"/>
      <c r="G122" s="798"/>
      <c r="H122" s="799"/>
      <c r="I122" s="718"/>
      <c r="J122" s="800"/>
      <c r="K122" s="801"/>
      <c r="L122" s="797"/>
      <c r="N122" s="1099" t="str">
        <f t="shared" si="14"/>
        <v/>
      </c>
      <c r="O122" s="1099" t="str">
        <f t="shared" si="15"/>
        <v/>
      </c>
    </row>
    <row r="123" spans="1:23" ht="11.25" customHeight="1" x14ac:dyDescent="0.25">
      <c r="A123" s="796"/>
      <c r="B123" s="1468"/>
      <c r="C123" s="1375"/>
      <c r="D123" s="718"/>
      <c r="E123" s="796"/>
      <c r="F123" s="798"/>
      <c r="G123" s="798"/>
      <c r="H123" s="799"/>
      <c r="I123" s="718"/>
      <c r="J123" s="800"/>
      <c r="K123" s="801"/>
      <c r="L123" s="797"/>
      <c r="N123" s="1099" t="str">
        <f t="shared" si="14"/>
        <v/>
      </c>
      <c r="O123" s="1099" t="str">
        <f t="shared" si="15"/>
        <v/>
      </c>
    </row>
    <row r="124" spans="1:23" ht="11.25" customHeight="1" thickBot="1" x14ac:dyDescent="0.3">
      <c r="A124" s="796"/>
      <c r="B124" s="1375"/>
      <c r="C124" s="1375"/>
      <c r="D124" s="718"/>
      <c r="E124" s="796"/>
      <c r="F124" s="798"/>
      <c r="G124" s="798"/>
      <c r="H124" s="799"/>
      <c r="I124" s="718"/>
      <c r="J124" s="800"/>
      <c r="K124" s="801"/>
      <c r="L124" s="797"/>
      <c r="N124" s="1099" t="str">
        <f t="shared" si="14"/>
        <v/>
      </c>
      <c r="O124" s="1099" t="str">
        <f t="shared" si="15"/>
        <v/>
      </c>
    </row>
    <row r="125" spans="1:23" ht="15" customHeight="1" thickBot="1" x14ac:dyDescent="0.3">
      <c r="A125" s="334"/>
      <c r="B125" s="1100"/>
      <c r="C125" s="1100"/>
      <c r="D125" s="1100"/>
      <c r="E125" s="1100"/>
      <c r="F125" s="1100"/>
      <c r="G125" s="1100"/>
      <c r="H125" s="1100"/>
      <c r="I125" s="1100"/>
      <c r="J125" s="1100"/>
      <c r="K125" s="31" t="s">
        <v>21</v>
      </c>
      <c r="L125" s="716">
        <f>SUM(L65:L124)</f>
        <v>0</v>
      </c>
      <c r="N125" s="716">
        <f>SUM(N65:N124)</f>
        <v>0</v>
      </c>
      <c r="O125" s="1293"/>
    </row>
    <row r="126" spans="1:23" ht="14.45" customHeight="1" thickBot="1" x14ac:dyDescent="0.3">
      <c r="A126" s="334"/>
      <c r="B126" s="1334"/>
      <c r="C126" s="1334"/>
      <c r="D126" s="1334"/>
      <c r="E126" s="1334"/>
      <c r="F126" s="1334"/>
      <c r="G126" s="1334"/>
      <c r="H126" s="1334"/>
      <c r="I126" s="1334"/>
      <c r="J126" s="1334"/>
      <c r="K126" s="1335"/>
      <c r="L126" s="1293"/>
      <c r="N126" s="1293"/>
      <c r="O126" s="1293"/>
    </row>
    <row r="127" spans="1:23" ht="22.5" customHeight="1" thickBot="1" x14ac:dyDescent="0.3">
      <c r="A127" s="527"/>
      <c r="B127" s="1992" t="s">
        <v>495</v>
      </c>
      <c r="C127" s="1992"/>
      <c r="D127" s="1992"/>
      <c r="E127" s="1992"/>
      <c r="F127" s="1992"/>
      <c r="G127" s="1993"/>
      <c r="H127" s="1344">
        <f>BE_Annexe1B_Recettes!AB30-BE_Annexe1B_Recettes!AB24</f>
        <v>0</v>
      </c>
      <c r="I127" s="1336"/>
      <c r="J127" s="1988" t="s">
        <v>166</v>
      </c>
      <c r="K127" s="1989"/>
      <c r="L127" s="1513">
        <f>ROUND(L49+L52+L57+L19+L125,2)</f>
        <v>0</v>
      </c>
      <c r="N127" s="527"/>
    </row>
    <row r="128" spans="1:23" ht="15" customHeight="1" x14ac:dyDescent="0.25">
      <c r="A128" s="1333"/>
      <c r="B128" s="1333"/>
      <c r="C128" s="1333"/>
      <c r="D128" s="1333"/>
      <c r="E128" s="1333"/>
      <c r="F128" s="1333"/>
      <c r="G128" s="1333"/>
      <c r="H128" s="1333"/>
      <c r="I128" s="1333"/>
      <c r="J128" s="1333"/>
      <c r="K128" s="1333"/>
      <c r="L128" s="1333"/>
      <c r="N128" s="527"/>
    </row>
    <row r="129" spans="1:14" x14ac:dyDescent="0.25">
      <c r="A129" s="1991" t="s">
        <v>22</v>
      </c>
      <c r="B129" s="1991"/>
      <c r="C129" s="1991"/>
      <c r="D129" s="1991"/>
      <c r="E129" s="1991"/>
      <c r="F129" s="1991"/>
      <c r="G129" s="1991"/>
      <c r="H129" s="1991"/>
      <c r="I129" s="1991"/>
      <c r="J129" s="1991"/>
      <c r="K129" s="489"/>
      <c r="L129" s="489"/>
      <c r="N129" s="489"/>
    </row>
    <row r="130" spans="1:14" ht="15.75" x14ac:dyDescent="0.25">
      <c r="B130" s="1990" t="s">
        <v>167</v>
      </c>
      <c r="C130" s="1990"/>
      <c r="E130" s="1984" t="s">
        <v>23</v>
      </c>
      <c r="F130" s="1984"/>
      <c r="G130" s="1984"/>
      <c r="H130" s="1984"/>
      <c r="I130" s="722"/>
    </row>
    <row r="131" spans="1:14" x14ac:dyDescent="0.25">
      <c r="B131" s="719" t="s">
        <v>251</v>
      </c>
      <c r="C131" s="1378"/>
      <c r="E131" s="719" t="s">
        <v>251</v>
      </c>
      <c r="F131" s="719"/>
      <c r="G131" s="1973"/>
      <c r="H131" s="1973"/>
      <c r="I131" s="1973"/>
    </row>
    <row r="132" spans="1:14" x14ac:dyDescent="0.25">
      <c r="B132" s="719" t="s">
        <v>252</v>
      </c>
      <c r="C132" s="1431"/>
    </row>
    <row r="133" spans="1:14" x14ac:dyDescent="0.25">
      <c r="B133" s="719" t="s">
        <v>253</v>
      </c>
      <c r="C133" s="1379"/>
      <c r="E133" s="719" t="s">
        <v>253</v>
      </c>
      <c r="F133" s="719"/>
      <c r="G133" s="1974"/>
      <c r="H133" s="1974"/>
      <c r="I133" s="1974"/>
    </row>
    <row r="134" spans="1:14" x14ac:dyDescent="0.25">
      <c r="B134" s="168"/>
      <c r="C134" s="1377" t="s">
        <v>24</v>
      </c>
      <c r="E134" s="1975" t="s">
        <v>25</v>
      </c>
      <c r="F134" s="1975"/>
      <c r="G134" s="1975"/>
      <c r="H134" s="1975"/>
      <c r="I134" s="1975"/>
    </row>
    <row r="135" spans="1:14" x14ac:dyDescent="0.25">
      <c r="C135" s="1977"/>
      <c r="D135" s="1976"/>
      <c r="E135" s="1976"/>
      <c r="F135" s="1976"/>
      <c r="G135" s="1977"/>
      <c r="H135" s="1977"/>
      <c r="I135" s="1977"/>
      <c r="J135" s="1433"/>
      <c r="K135" s="1433"/>
      <c r="L135" s="1433"/>
    </row>
    <row r="136" spans="1:14" x14ac:dyDescent="0.25">
      <c r="C136" s="1978"/>
      <c r="D136" s="1976"/>
      <c r="E136" s="1976"/>
      <c r="F136" s="1976"/>
      <c r="G136" s="1978"/>
      <c r="H136" s="1978"/>
      <c r="I136" s="1978"/>
      <c r="J136" s="1433"/>
      <c r="K136" s="1433"/>
      <c r="L136" s="1433"/>
    </row>
  </sheetData>
  <sheetProtection algorithmName="SHA-512" hashValue="54nnezoav55JuTYvxy/+OD36TsXZ7+R1lhfSMSOZkQD4NNRZ0u1FRpY9FA/fKuUc6BKNZRDPuSn8V8PQulgC5A==" saltValue="yXD+6vZTtCOz3DEaG9R+iA==" spinCount="100000" sheet="1" formatColumns="0" formatRows="0" pivotTables="0"/>
  <mergeCells count="108">
    <mergeCell ref="A61:L61"/>
    <mergeCell ref="G131:I131"/>
    <mergeCell ref="G133:I133"/>
    <mergeCell ref="E134:I134"/>
    <mergeCell ref="D135:F136"/>
    <mergeCell ref="C135:C136"/>
    <mergeCell ref="G135:I136"/>
    <mergeCell ref="N1:W2"/>
    <mergeCell ref="N63:O63"/>
    <mergeCell ref="A60:L60"/>
    <mergeCell ref="A1:C1"/>
    <mergeCell ref="E130:H130"/>
    <mergeCell ref="G3:H3"/>
    <mergeCell ref="A62:C62"/>
    <mergeCell ref="A59:L59"/>
    <mergeCell ref="A44:C44"/>
    <mergeCell ref="A45:C45"/>
    <mergeCell ref="A46:C46"/>
    <mergeCell ref="A47:C47"/>
    <mergeCell ref="A48:C48"/>
    <mergeCell ref="J127:K127"/>
    <mergeCell ref="B130:C130"/>
    <mergeCell ref="A129:J129"/>
    <mergeCell ref="B127:G127"/>
    <mergeCell ref="B57:C57"/>
    <mergeCell ref="D46:G46"/>
    <mergeCell ref="D47:G47"/>
    <mergeCell ref="D48:G48"/>
    <mergeCell ref="D57:J57"/>
    <mergeCell ref="A54:L54"/>
    <mergeCell ref="D56:J56"/>
    <mergeCell ref="A52:K52"/>
    <mergeCell ref="B56:C56"/>
    <mergeCell ref="A42:C42"/>
    <mergeCell ref="A43:C43"/>
    <mergeCell ref="D45:G45"/>
    <mergeCell ref="A51:K51"/>
    <mergeCell ref="G18:H18"/>
    <mergeCell ref="I18:K18"/>
    <mergeCell ref="D38:G38"/>
    <mergeCell ref="D39:G39"/>
    <mergeCell ref="A35:B35"/>
    <mergeCell ref="D43:G43"/>
    <mergeCell ref="D42:G42"/>
    <mergeCell ref="D40:G40"/>
    <mergeCell ref="D41:G41"/>
    <mergeCell ref="A38:C38"/>
    <mergeCell ref="A39:C39"/>
    <mergeCell ref="G17:H17"/>
    <mergeCell ref="I17:K17"/>
    <mergeCell ref="I4:J4"/>
    <mergeCell ref="A33:B33"/>
    <mergeCell ref="A31:B31"/>
    <mergeCell ref="C13:F13"/>
    <mergeCell ref="D44:G44"/>
    <mergeCell ref="A27:B27"/>
    <mergeCell ref="A28:B28"/>
    <mergeCell ref="A36:B36"/>
    <mergeCell ref="A29:B29"/>
    <mergeCell ref="A32:B32"/>
    <mergeCell ref="A40:C40"/>
    <mergeCell ref="A41:C41"/>
    <mergeCell ref="D33:E33"/>
    <mergeCell ref="D34:E34"/>
    <mergeCell ref="D35:E35"/>
    <mergeCell ref="D36:E36"/>
    <mergeCell ref="A30:B30"/>
    <mergeCell ref="A34:B34"/>
    <mergeCell ref="D26:E26"/>
    <mergeCell ref="D27:E27"/>
    <mergeCell ref="D28:E28"/>
    <mergeCell ref="D29:E29"/>
    <mergeCell ref="H1:I1"/>
    <mergeCell ref="N4:O5"/>
    <mergeCell ref="A2:C2"/>
    <mergeCell ref="N38:O38"/>
    <mergeCell ref="Q3:R3"/>
    <mergeCell ref="Q4:R4"/>
    <mergeCell ref="A10:L10"/>
    <mergeCell ref="I13:K13"/>
    <mergeCell ref="G13:H13"/>
    <mergeCell ref="I14:K14"/>
    <mergeCell ref="A4:B4"/>
    <mergeCell ref="A8:C8"/>
    <mergeCell ref="D30:E30"/>
    <mergeCell ref="D31:E31"/>
    <mergeCell ref="D32:E32"/>
    <mergeCell ref="A3:C3"/>
    <mergeCell ref="A23:L23"/>
    <mergeCell ref="A26:B26"/>
    <mergeCell ref="N23:P23"/>
    <mergeCell ref="C14:F18"/>
    <mergeCell ref="B14:B18"/>
    <mergeCell ref="A14:A18"/>
    <mergeCell ref="A21:L21"/>
    <mergeCell ref="A9:L9"/>
    <mergeCell ref="G15:H15"/>
    <mergeCell ref="I15:K15"/>
    <mergeCell ref="G16:H16"/>
    <mergeCell ref="I16:K16"/>
    <mergeCell ref="V4:W5"/>
    <mergeCell ref="J2:K2"/>
    <mergeCell ref="H2:I2"/>
    <mergeCell ref="I3:J3"/>
    <mergeCell ref="C6:L6"/>
    <mergeCell ref="S4:T5"/>
    <mergeCell ref="E4:G4"/>
    <mergeCell ref="G14:H14"/>
  </mergeCells>
  <conditionalFormatting sqref="H2:I2">
    <cfRule type="expression" dxfId="47" priority="129">
      <formula>ISBLANK($H$2)</formula>
    </cfRule>
  </conditionalFormatting>
  <conditionalFormatting sqref="J65:K116 J119:K124">
    <cfRule type="expression" dxfId="46" priority="118" stopIfTrue="1">
      <formula>$E65="O"</formula>
    </cfRule>
  </conditionalFormatting>
  <conditionalFormatting sqref="I65:K116 I119:K124 A65:G124">
    <cfRule type="expression" dxfId="45" priority="121">
      <formula>AND(ISBLANK(A65),$L65&gt;0)</formula>
    </cfRule>
  </conditionalFormatting>
  <conditionalFormatting sqref="E4 C4">
    <cfRule type="expression" dxfId="44" priority="47">
      <formula>ISBLANK($C$4)</formula>
    </cfRule>
  </conditionalFormatting>
  <conditionalFormatting sqref="Q52">
    <cfRule type="expression" dxfId="43" priority="32">
      <formula>"VRAI($S38)"</formula>
    </cfRule>
  </conditionalFormatting>
  <conditionalFormatting sqref="O39:O48">
    <cfRule type="expression" dxfId="42" priority="19">
      <formula>ISBLANK($K39)</formula>
    </cfRule>
    <cfRule type="cellIs" dxfId="41" priority="20" operator="notEqual">
      <formula>0</formula>
    </cfRule>
  </conditionalFormatting>
  <conditionalFormatting sqref="J117:K118">
    <cfRule type="expression" dxfId="40" priority="9" stopIfTrue="1">
      <formula>$E117="O"</formula>
    </cfRule>
  </conditionalFormatting>
  <conditionalFormatting sqref="I117:K118">
    <cfRule type="expression" dxfId="39" priority="10">
      <formula>AND(ISBLANK(I117),$L117&gt;0)</formula>
    </cfRule>
  </conditionalFormatting>
  <conditionalFormatting sqref="O65:O124">
    <cfRule type="expression" dxfId="38" priority="26">
      <formula>ISBLANK($L65)</formula>
    </cfRule>
    <cfRule type="cellIs" dxfId="37" priority="27" operator="notEqual">
      <formula>0</formula>
    </cfRule>
  </conditionalFormatting>
  <conditionalFormatting sqref="G14:K18">
    <cfRule type="expression" dxfId="36" priority="4">
      <formula>AND(ISBLANK(G14),$L14&gt;0)</formula>
    </cfRule>
  </conditionalFormatting>
  <conditionalFormatting sqref="G15:G18">
    <cfRule type="expression" dxfId="35" priority="2">
      <formula>AND(ISBLANK(G15),$L15&gt;0)</formula>
    </cfRule>
  </conditionalFormatting>
  <conditionalFormatting sqref="O49">
    <cfRule type="expression" dxfId="34" priority="229">
      <formula>$O$49=$L$49</formula>
    </cfRule>
  </conditionalFormatting>
  <conditionalFormatting sqref="L65:L124">
    <cfRule type="expression" dxfId="33" priority="245">
      <formula>AND($E65="O",OR($L65-$N65&gt;0,$L65-$N65&lt;0))</formula>
    </cfRule>
    <cfRule type="expression" dxfId="32" priority="246">
      <formula>L65&lt;0</formula>
    </cfRule>
  </conditionalFormatting>
  <dataValidations count="2">
    <dataValidation type="list" allowBlank="1" showInputMessage="1" showErrorMessage="1" sqref="B65:B124 G14:G18" xr:uid="{D13B036C-1818-4C54-8593-67541FA22C02}">
      <formula1>NaturDep</formula1>
    </dataValidation>
    <dataValidation type="list" allowBlank="1" showInputMessage="1" showErrorMessage="1" sqref="E65:E124" xr:uid="{ECAFCD57-65FA-43BD-9ED2-D367788028B8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4" fitToHeight="0" orientation="landscape" r:id="rId2"/>
  <headerFooter>
    <oddFooter>&amp;L&amp;A&amp;C&amp;F&amp;R&amp;P/&amp;N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10</xdr:col>
                    <xdr:colOff>771525</xdr:colOff>
                    <xdr:row>2</xdr:row>
                    <xdr:rowOff>47625</xdr:rowOff>
                  </from>
                  <to>
                    <xdr:col>10</xdr:col>
                    <xdr:colOff>1076325</xdr:colOff>
                    <xdr:row>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809625</xdr:colOff>
                    <xdr:row>2</xdr:row>
                    <xdr:rowOff>47625</xdr:rowOff>
                  </from>
                  <to>
                    <xdr:col>11</xdr:col>
                    <xdr:colOff>1114425</xdr:colOff>
                    <xdr:row>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771525</xdr:colOff>
                    <xdr:row>3</xdr:row>
                    <xdr:rowOff>0</xdr:rowOff>
                  </from>
                  <to>
                    <xdr:col>10</xdr:col>
                    <xdr:colOff>1076325</xdr:colOff>
                    <xdr:row>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819150</xdr:colOff>
                    <xdr:row>3</xdr:row>
                    <xdr:rowOff>0</xdr:rowOff>
                  </from>
                  <to>
                    <xdr:col>11</xdr:col>
                    <xdr:colOff>1123950</xdr:colOff>
                    <xdr:row>4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0" id="{D53E6911-EA13-4DE1-BBD0-F31181644E61}">
            <xm:f>INT($L$127)=INT(BE_Annexe1A_Depenses!$X$72)</xm:f>
            <x14:dxf>
              <fill>
                <patternFill>
                  <bgColor theme="8" tint="0.59996337778862885"/>
                </patternFill>
              </fill>
            </x14:dxf>
          </x14:cfRule>
          <xm:sqref>L127</xm:sqref>
        </x14:conditionalFormatting>
        <x14:conditionalFormatting xmlns:xm="http://schemas.microsoft.com/office/excel/2006/main">
          <x14:cfRule type="expression" priority="157" id="{EF334A85-E7B7-484A-BAD7-98136511F458}">
            <xm:f>BE_Annexe1C_NonNumeraires!$Z$98=$L$57</xm:f>
            <x14:dxf>
              <fill>
                <patternFill patternType="none">
                  <bgColor auto="1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13" id="{CECFF8F3-98FB-4F9F-8B48-4B42F9242D1C}">
            <xm:f>$L$19&gt;BE_Annexe1B_Recettes!$AB$51</xm:f>
            <x14:dxf>
              <fill>
                <patternFill>
                  <bgColor theme="5" tint="0.39994506668294322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C3D16BE-36E8-43BD-9B82-0347617C78D6}">
            <xm:f>BP_Annexe1B_Recettes!$D$41="Association"</xm:f>
            <x14:dxf>
              <fill>
                <patternFill patternType="mediumGray">
                  <fgColor auto="1"/>
                </patternFill>
              </fill>
            </x14:dxf>
          </x14:cfRule>
          <xm:sqref>H65:H124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22</vt:i4>
      </vt:variant>
    </vt:vector>
  </HeadingPairs>
  <TitlesOfParts>
    <vt:vector size="34" baseType="lpstr">
      <vt:lpstr>PlanFinance_Prev</vt:lpstr>
      <vt:lpstr>BP_Annexe1A_Depenses</vt:lpstr>
      <vt:lpstr>BP_Annexe1B_Recettes</vt:lpstr>
      <vt:lpstr>BP_Annexe1C_NonNumeraires</vt:lpstr>
      <vt:lpstr>BP_-Annexe1D_AutoEval</vt:lpstr>
      <vt:lpstr>Onglet-AERM</vt:lpstr>
      <vt:lpstr>PlanFinance_Convention</vt:lpstr>
      <vt:lpstr>PlanFinance_Execut</vt:lpstr>
      <vt:lpstr>BE_Annexe1D_EtatRecapDepenses</vt:lpstr>
      <vt:lpstr>BE_Annexe1A_Depenses</vt:lpstr>
      <vt:lpstr>BE_Annexe1B_Recettes</vt:lpstr>
      <vt:lpstr>BE_Annexe1C_NonNumeraires</vt:lpstr>
      <vt:lpstr>Binaire</vt:lpstr>
      <vt:lpstr>FraisMission</vt:lpstr>
      <vt:lpstr>BE_Annexe1A_Depenses!Impression_des_titres</vt:lpstr>
      <vt:lpstr>BE_Annexe1C_NonNumeraires!Impression_des_titres</vt:lpstr>
      <vt:lpstr>BE_Annexe1D_EtatRecapDepenses!Impression_des_titres</vt:lpstr>
      <vt:lpstr>BP_Annexe1A_Depenses!Impression_des_titres</vt:lpstr>
      <vt:lpstr>BP_Annexe1C_NonNumeraires!Impression_des_titres</vt:lpstr>
      <vt:lpstr>Nation</vt:lpstr>
      <vt:lpstr>NaturDep</vt:lpstr>
      <vt:lpstr>Porteur</vt:lpstr>
      <vt:lpstr>StatutRec</vt:lpstr>
      <vt:lpstr>BE_Annexe1A_Depenses!Zone_d_impression</vt:lpstr>
      <vt:lpstr>BE_Annexe1B_Recettes!Zone_d_impression</vt:lpstr>
      <vt:lpstr>BE_Annexe1C_NonNumeraires!Zone_d_impression</vt:lpstr>
      <vt:lpstr>BE_Annexe1D_EtatRecapDepenses!Zone_d_impression</vt:lpstr>
      <vt:lpstr>BP_Annexe1A_Depenses!Zone_d_impression</vt:lpstr>
      <vt:lpstr>BP_Annexe1B_Recettes!Zone_d_impression</vt:lpstr>
      <vt:lpstr>BP_Annexe1C_NonNumeraires!Zone_d_impression</vt:lpstr>
      <vt:lpstr>'BP_-Annexe1D_AutoEval'!Zone_d_impression</vt:lpstr>
      <vt:lpstr>PlanFinance_Convention!Zone_d_impression</vt:lpstr>
      <vt:lpstr>PlanFinance_Execut!Zone_d_impression</vt:lpstr>
      <vt:lpstr>PlanFinance_Prev!Zone_d_impression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BOURMAUD David</dc:creator>
  <cp:lastModifiedBy>BOURMAUD David</cp:lastModifiedBy>
  <cp:lastPrinted>2025-01-22T13:51:25Z</cp:lastPrinted>
  <dcterms:created xsi:type="dcterms:W3CDTF">2020-04-29T10:04:23Z</dcterms:created>
  <dcterms:modified xsi:type="dcterms:W3CDTF">2025-01-22T13:54:05Z</dcterms:modified>
  <cp:contentStatus/>
</cp:coreProperties>
</file>